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<sst xmlns="http://schemas.openxmlformats.org/spreadsheetml/2006/main" count="3788" uniqueCount="2996">
  <si>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</si>
  <si>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</si>
  <si>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</si>
  <si>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</si>
  <si>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</si>
  <si>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</si>
  <si>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</si>
  <si>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</si>
  <si>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</si>
  <si>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</si>
  <si>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</si>
  <si>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</si>
  <si>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</si>
  <si>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</si>
  <si>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</si>
  <si>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</si>
  <si>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</si>
  <si>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</si>
  <si>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</si>
  <si>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</si>
  <si>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</si>
  <si>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</si>
  <si>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</si>
  <si>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</si>
  <si>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</si>
  <si>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</si>
  <si>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</si>
  <si>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</si>
  <si>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</si>
  <si>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</si>
  <si>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</si>
  <si>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</si>
  <si>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</si>
  <si>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</si>
  <si>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</si>
  <si>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</si>
  <si>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</si>
  <si>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</si>
  <si>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</si>
  <si>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</si>
  <si>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</si>
  <si>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</si>
  <si>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</si>
  <si>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</si>
  <si>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</si>
  <si>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</si>
  <si>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</si>
  <si>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</si>
  <si>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</si>
  <si>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</si>
  <si>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</si>
  <si>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</si>
  <si>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</si>
  <si>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</si>
  <si>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</si>
  <si>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</si>
  <si>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</si>
  <si>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</si>
  <si>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</si>
  <si>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</si>
  <si>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</si>
  <si>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</si>
  <si>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</si>
  <si>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</si>
  <si>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</si>
  <si>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</si>
  <si>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</si>
  <si>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</si>
  <si>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</si>
  <si>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</si>
  <si>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</si>
  <si>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</si>
  <si>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</si>
  <si>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</si>
  <si>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</si>
  <si>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</si>
  <si>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</si>
  <si>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</si>
  <si>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</si>
  <si>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</si>
  <si>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</si>
  <si>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</si>
  <si>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</si>
  <si>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</si>
  <si>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</si>
  <si>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</si>
  <si>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</si>
  <si>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</si>
  <si>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</si>
  <si>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</si>
  <si>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</si>
  <si>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</si>
  <si>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</si>
  <si>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</si>
  <si>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</si>
  <si>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</si>
  <si>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</si>
  <si>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</si>
  <si>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</si>
  <si>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</si>
  <si>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</si>
  <si>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</si>
  <si>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</si>
  <si>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</si>
  <si>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</si>
  <si>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</si>
  <si>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</si>
  <si>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</si>
  <si>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</si>
  <si>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</si>
  <si>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</si>
  <si>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</si>
  <si>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</si>
  <si>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</si>
  <si>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</si>
  <si>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</si>
  <si>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</si>
  <si>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</si>
  <si>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</si>
  <si>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</si>
  <si>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</si>
  <si>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</si>
  <si>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</si>
  <si>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</si>
  <si>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</si>
  <si>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</si>
  <si>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</si>
  <si>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</si>
  <si>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</si>
  <si>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</si>
  <si>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</si>
  <si>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</si>
  <si>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</si>
  <si>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</si>
  <si>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</si>
  <si>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</si>
  <si>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</si>
  <si>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</si>
  <si>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</si>
  <si>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</si>
  <si>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</si>
  <si>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</si>
  <si>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</si>
  <si>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</si>
  <si>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</si>
  <si>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</si>
  <si>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</si>
  <si>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</si>
  <si>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</si>
  <si>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</si>
  <si>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</si>
  <si>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</si>
  <si>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</si>
  <si>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</si>
  <si>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</si>
  <si>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</si>
  <si>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</si>
  <si>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</si>
  <si>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</si>
  <si>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</si>
  <si>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</si>
  <si>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</si>
  <si>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</si>
  <si>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</si>
  <si>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</si>
  <si>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</si>
  <si>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</si>
  <si>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</si>
  <si>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</si>
  <si>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</si>
  <si>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</si>
  <si>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</si>
  <si>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</si>
  <si>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</si>
  <si>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</si>
  <si>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</si>
  <si>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</si>
  <si>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</si>
  <si>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</si>
  <si>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</si>
  <si>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</si>
  <si>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</si>
  <si>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</si>
  <si>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</si>
  <si>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</si>
  <si>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</si>
  <si>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</si>
  <si>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</si>
  <si>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</si>
  <si>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</si>
  <si>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</si>
  <si>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</si>
  <si>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</si>
  <si>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</si>
  <si>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</si>
  <si>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</si>
  <si>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</si>
  <si>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</si>
  <si>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</si>
  <si>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</si>
  <si>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</si>
  <si>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</si>
  <si>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</si>
  <si>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</si>
  <si>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</si>
  <si>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</si>
  <si>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</si>
  <si>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</si>
  <si>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</si>
  <si>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</si>
  <si>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</si>
  <si>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</si>
  <si>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</si>
  <si>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</si>
  <si>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</si>
  <si>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</si>
  <si>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</si>
  <si>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</si>
  <si>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</si>
  <si>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</si>
  <si>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</si>
  <si>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</si>
  <si>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</si>
  <si>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</si>
  <si>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</si>
  <si>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</si>
  <si>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</si>
  <si>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</si>
  <si>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</si>
  <si>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</si>
  <si>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</si>
  <si>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</si>
  <si>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</si>
  <si>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</si>
  <si>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</si>
  <si>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</si>
  <si>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</si>
  <si>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</si>
  <si>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</si>
  <si>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</si>
  <si>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</si>
  <si>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</si>
  <si>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</si>
  <si>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</si>
  <si>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</si>
  <si>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</si>
  <si>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</si>
  <si>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</si>
  <si>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</si>
  <si>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</si>
  <si>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</si>
  <si>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</si>
  <si>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</si>
  <si>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</si>
  <si>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</si>
  <si>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</si>
  <si>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</si>
  <si>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</si>
  <si>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</si>
  <si>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</si>
  <si>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</si>
  <si>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</si>
  <si>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</si>
  <si>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</si>
  <si>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</si>
  <si>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</si>
  <si>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</si>
  <si>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</si>
  <si>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</si>
  <si>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</si>
  <si>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</si>
  <si>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</si>
  <si>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</si>
  <si>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</si>
  <si>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</si>
  <si>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</si>
  <si>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</si>
  <si>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</si>
  <si>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</si>
  <si>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</si>
  <si>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</si>
  <si>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</si>
  <si>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</si>
  <si>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</si>
  <si>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</si>
  <si>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</si>
  <si>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</si>
  <si>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</si>
  <si>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</si>
  <si>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</si>
  <si>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</si>
  <si>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</si>
  <si>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</si>
  <si>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</si>
  <si>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</si>
  <si>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</si>
  <si>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</si>
  <si>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</si>
  <si>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</si>
  <si>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</si>
  <si>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</si>
  <si>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</si>
  <si>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</si>
  <si>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</si>
  <si>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</si>
  <si>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</si>
  <si>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</si>
  <si>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</si>
  <si>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</si>
  <si>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</si>
  <si>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</si>
  <si>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</si>
  <si>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</si>
  <si>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</si>
  <si>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</si>
  <si>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</si>
  <si>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</si>
  <si>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</si>
  <si>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</si>
  <si>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</si>
  <si>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</si>
  <si>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</si>
  <si>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</si>
  <si>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</si>
  <si>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</si>
  <si>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</si>
  <si>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</si>
  <si>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</si>
  <si>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</si>
  <si>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</si>
  <si>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</si>
  <si>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</si>
  <si>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</si>
  <si>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</si>
  <si>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</si>
  <si>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</si>
  <si>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</si>
  <si>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</si>
  <si>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</si>
  <si>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</si>
  <si>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</si>
  <si>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</si>
  <si>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</si>
  <si>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</si>
  <si>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</si>
  <si>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</si>
  <si>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</si>
  <si>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</si>
  <si>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</si>
  <si>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</si>
  <si>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</si>
  <si>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</si>
  <si>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</si>
  <si>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</si>
  <si>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</si>
  <si>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</si>
  <si>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</si>
  <si>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</si>
  <si>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</si>
  <si>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</si>
  <si>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</si>
  <si>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</si>
  <si>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</si>
  <si>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</si>
  <si>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</si>
  <si>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</si>
  <si>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</si>
  <si>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</si>
  <si>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</si>
  <si>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</si>
  <si>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</si>
  <si>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</si>
  <si>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</si>
  <si>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</si>
  <si>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</si>
  <si>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</si>
  <si>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</si>
  <si>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</si>
  <si>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</si>
  <si>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</si>
  <si>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</si>
  <si>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</si>
  <si>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</si>
  <si>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</si>
  <si>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</si>
  <si>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</si>
  <si>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</si>
  <si>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</si>
  <si>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</si>
  <si>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</si>
  <si>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</si>
  <si>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</si>
  <si>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</si>
  <si>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</si>
  <si>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</si>
  <si>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</si>
  <si>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</si>
  <si>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</si>
  <si>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</si>
  <si>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</si>
  <si>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</si>
  <si>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</si>
  <si>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</si>
  <si>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</si>
  <si>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</si>
  <si>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</si>
  <si>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</si>
  <si>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</si>
  <si>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</si>
  <si>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</si>
  <si>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</si>
  <si>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</si>
  <si>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</si>
  <si>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</si>
  <si>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</si>
  <si>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</si>
  <si>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</si>
  <si>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</si>
  <si>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</si>
  <si>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</si>
  <si>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</si>
  <si>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</si>
  <si>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</si>
  <si>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</si>
  <si>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</si>
  <si>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</si>
  <si>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</si>
  <si>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</si>
  <si>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</si>
  <si>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</si>
  <si>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</si>
  <si>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</si>
  <si>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</si>
  <si>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</si>
  <si>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</si>
  <si>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</si>
  <si>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</si>
  <si>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</si>
  <si>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</si>
  <si>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</si>
  <si>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</si>
  <si>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</si>
  <si>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</si>
  <si>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</si>
  <si>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</si>
  <si>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</si>
  <si>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</si>
  <si>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</si>
  <si>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</si>
  <si>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</si>
  <si>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</si>
  <si>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</si>
  <si>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</si>
  <si>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</si>
  <si>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</si>
  <si>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</si>
  <si>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</si>
  <si>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</si>
  <si>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</si>
  <si>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</si>
  <si>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</si>
  <si>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</si>
  <si>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</si>
  <si>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</si>
  <si>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</si>
  <si>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</si>
  <si>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</si>
  <si>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</si>
  <si>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</si>
  <si>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</si>
  <si>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</si>
  <si>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</si>
  <si>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</si>
  <si>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</si>
  <si>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</si>
  <si>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</si>
  <si>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</si>
  <si>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</si>
  <si>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</si>
  <si>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</si>
  <si>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</si>
  <si>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</si>
  <si>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</si>
  <si>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</si>
  <si>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</si>
  <si>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</si>
  <si>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</si>
  <si>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</si>
  <si>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</si>
  <si>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</si>
  <si>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</si>
  <si>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</si>
  <si>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</si>
  <si>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</si>
  <si>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</si>
  <si>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</si>
  <si>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</si>
  <si>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</si>
  <si>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</si>
  <si>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</si>
  <si>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</si>
  <si>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</si>
  <si>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</si>
  <si>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</si>
  <si>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</si>
  <si>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</si>
  <si>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</si>
  <si>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</si>
  <si>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</si>
  <si>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</si>
  <si>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</si>
  <si>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</si>
  <si>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</si>
  <si>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</si>
  <si>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</si>
  <si>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</si>
  <si>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</si>
  <si>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</si>
  <si>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</si>
  <si>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</si>
  <si>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</si>
  <si>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</si>
  <si>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</si>
  <si>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</si>
  <si>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</si>
  <si>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</si>
  <si>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</si>
  <si>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</si>
  <si>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</si>
  <si>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</si>
  <si>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</si>
  <si>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</si>
  <si>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</si>
  <si>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</si>
  <si>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</si>
  <si>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</si>
  <si>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</si>
  <si>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</si>
  <si>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</si>
  <si>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</si>
  <si>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</si>
  <si>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</si>
  <si>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</si>
  <si>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</si>
  <si>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</si>
  <si>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</si>
  <si>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</si>
  <si>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</si>
  <si>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</si>
  <si>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</si>
  <si>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</si>
  <si>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</si>
  <si>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</si>
  <si>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</si>
  <si>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</si>
  <si>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</si>
  <si>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</si>
  <si>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</si>
  <si>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</si>
  <si>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</si>
  <si>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</si>
  <si>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</si>
  <si>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</si>
  <si>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</si>
  <si>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</si>
  <si>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</si>
  <si>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</si>
  <si>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</si>
  <si>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</si>
  <si>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</si>
  <si>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</si>
  <si>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</si>
  <si>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</si>
  <si>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</si>
  <si>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</si>
  <si>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</si>
  <si>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</si>
  <si>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</si>
  <si>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</si>
  <si>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</si>
  <si>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</si>
  <si>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</si>
  <si>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</si>
  <si>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</si>
  <si>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</si>
  <si>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</si>
  <si>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</si>
  <si>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</si>
  <si>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</si>
  <si>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</si>
  <si>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</si>
  <si>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</si>
  <si>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</si>
  <si>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</si>
  <si>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</si>
  <si>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</si>
  <si>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</si>
  <si>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</si>
  <si>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</si>
  <si>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</si>
  <si>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</si>
  <si>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</si>
  <si>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</si>
  <si>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</si>
  <si>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</si>
  <si>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</si>
  <si>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</si>
  <si>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</si>
  <si>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</si>
  <si>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</si>
  <si>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</si>
  <si>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</si>
  <si>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</si>
  <si>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</si>
  <si>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</si>
  <si>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</si>
  <si>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</si>
  <si>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</si>
  <si>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</si>
  <si>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</si>
  <si>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</si>
  <si>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</si>
  <si>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</si>
  <si>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</si>
  <si>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</si>
  <si>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</si>
  <si>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</si>
  <si>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</si>
  <si>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</si>
  <si>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</si>
  <si>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</si>
  <si>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</si>
  <si>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</si>
  <si>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</si>
  <si>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</si>
  <si>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</si>
  <si>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</si>
  <si>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</si>
  <si>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</si>
  <si>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</si>
  <si>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</si>
  <si>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</si>
  <si>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</si>
  <si>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</si>
  <si>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</si>
  <si>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</si>
  <si>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</si>
  <si>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</si>
  <si>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</si>
  <si>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</si>
  <si>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</si>
  <si>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</si>
  <si>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</si>
  <si>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</si>
  <si>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</si>
  <si>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</si>
  <si>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</si>
  <si>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</si>
  <si>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</si>
  <si>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</si>
  <si>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</si>
  <si>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</si>
  <si>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</si>
  <si>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</si>
  <si>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</si>
  <si>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</si>
  <si>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</si>
  <si>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</si>
  <si>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</si>
  <si>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</si>
  <si>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</si>
  <si>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</si>
  <si>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</si>
  <si>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</si>
  <si>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</si>
  <si>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</si>
  <si>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</si>
  <si>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</si>
  <si>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</si>
  <si>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</si>
  <si>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</si>
  <si>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</si>
  <si>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</si>
  <si>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</si>
  <si>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</si>
  <si>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</si>
  <si>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</si>
  <si>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</si>
  <si>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</si>
  <si>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</si>
  <si>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</si>
  <si>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</si>
  <si>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</si>
  <si>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</si>
  <si>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</si>
  <si>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</si>
  <si>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</si>
  <si>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</si>
  <si>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</si>
  <si>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</si>
  <si>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</si>
  <si>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</si>
  <si>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</si>
  <si>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</si>
  <si>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</si>
  <si>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</si>
  <si>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</si>
  <si>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</si>
  <si>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</si>
  <si>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</si>
  <si>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</si>
  <si>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</si>
  <si>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</si>
  <si>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</si>
  <si>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</si>
  <si>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</si>
  <si>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</si>
  <si>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</si>
  <si>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</si>
  <si>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</si>
  <si>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</si>
  <si>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</si>
  <si>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</si>
  <si>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</si>
  <si>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</si>
  <si>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</si>
  <si>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</si>
  <si>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</si>
  <si>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</si>
  <si>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</si>
  <si>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</si>
  <si>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</si>
  <si>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</si>
  <si>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</si>
  <si>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</si>
  <si>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</si>
  <si>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</si>
  <si>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</si>
  <si>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</si>
  <si>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</si>
  <si>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</si>
  <si>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</si>
  <si>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</si>
  <si>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</si>
  <si>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</si>
  <si>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</si>
  <si>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</si>
  <si>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</si>
  <si>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</si>
  <si>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</si>
  <si>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</si>
  <si>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</si>
  <si>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</si>
  <si>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</si>
  <si>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</si>
  <si>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</si>
  <si>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</si>
  <si>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</si>
  <si>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</si>
  <si>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</si>
  <si>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</si>
  <si>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</si>
  <si>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</si>
  <si>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</si>
  <si>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</si>
  <si>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</si>
  <si>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</si>
  <si>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</si>
  <si>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</si>
  <si>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</si>
  <si>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</si>
  <si>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</si>
  <si>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</si>
  <si>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</si>
  <si>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</si>
  <si>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</si>
  <si>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</si>
  <si>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</si>
  <si>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</si>
  <si>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</si>
  <si>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</si>
  <si>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</si>
  <si>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</si>
  <si>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</si>
  <si>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</si>
  <si>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</si>
  <si>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</si>
  <si>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</si>
  <si>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</si>
  <si>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</si>
  <si>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</si>
  <si>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</si>
  <si>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</si>
  <si>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</si>
  <si>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</si>
  <si>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</si>
  <si>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</si>
  <si>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</si>
  <si>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</si>
  <si>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</si>
  <si>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</si>
  <si>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</si>
  <si>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</si>
  <si>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</si>
  <si>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</si>
  <si>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</si>
  <si>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</si>
  <si>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</si>
  <si>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</si>
  <si>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</si>
  <si>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</si>
  <si>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</si>
  <si>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</si>
  <si>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</si>
  <si>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</si>
  <si>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</si>
  <si>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</si>
  <si>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</si>
  <si>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</si>
  <si>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</si>
  <si>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</si>
  <si>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</si>
  <si>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</si>
  <si>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</si>
  <si>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</si>
  <si>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</si>
  <si>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</si>
  <si>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</si>
  <si>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</si>
  <si>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</si>
  <si>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</si>
  <si>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</si>
  <si>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</si>
  <si>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</si>
  <si>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</si>
  <si>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</si>
  <si>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</si>
  <si>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</si>
  <si>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</si>
  <si>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</si>
  <si>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</si>
  <si>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</si>
  <si>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</si>
  <si>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</si>
  <si>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</si>
  <si>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</si>
  <si>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</si>
  <si>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</si>
  <si>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</si>
  <si>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</si>
  <si>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</si>
  <si>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</si>
  <si>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</si>
  <si>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</si>
  <si>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</si>
  <si>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</si>
  <si>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</si>
  <si>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</si>
  <si>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</si>
  <si>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</si>
  <si>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</si>
  <si>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</si>
  <si>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</si>
  <si>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</si>
  <si>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</si>
  <si>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</si>
  <si>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</si>
  <si>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</si>
  <si>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</si>
  <si>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</si>
  <si>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</si>
  <si>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</si>
  <si>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</si>
  <si>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</si>
  <si>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</si>
  <si>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</si>
  <si>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</si>
  <si>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</si>
  <si>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</si>
  <si>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</si>
  <si>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</si>
  <si>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</si>
  <si>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</si>
  <si>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</si>
  <si>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</si>
  <si>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</si>
  <si>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</si>
  <si>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</si>
  <si>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</si>
  <si>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</si>
  <si>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</si>
  <si>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</si>
  <si>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</si>
  <si>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</si>
  <si>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</si>
  <si>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</si>
  <si>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</si>
  <si>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</si>
  <si>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</si>
  <si>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</si>
  <si>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</si>
  <si>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</si>
  <si>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</si>
  <si>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</si>
  <si>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</si>
  <si>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</si>
  <si>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</si>
  <si>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</si>
  <si>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</si>
  <si>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</si>
  <si>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</si>
  <si>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</si>
  <si>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</si>
  <si>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</si>
  <si>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</si>
  <si>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</si>
  <si>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</si>
  <si>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</si>
  <si>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</si>
  <si>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</si>
  <si>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</si>
  <si>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</si>
  <si>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</si>
  <si>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</si>
  <si>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</si>
  <si>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</si>
  <si>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</si>
  <si>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</si>
  <si>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</si>
  <si>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</si>
  <si>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</si>
  <si>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</si>
  <si>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</si>
  <si>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</si>
  <si>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</si>
  <si>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</si>
  <si>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</si>
  <si>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</si>
  <si>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</si>
  <si>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</si>
  <si>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</si>
  <si>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</si>
  <si>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</si>
  <si>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</si>
  <si>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</si>
  <si>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</si>
  <si>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</si>
  <si>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</si>
  <si>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</si>
  <si>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</si>
  <si>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</si>
  <si>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</si>
  <si>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</si>
  <si>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</si>
  <si>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</si>
  <si>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</si>
  <si>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</si>
  <si>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</si>
  <si>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</si>
  <si>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</si>
  <si>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</si>
  <si>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</si>
  <si>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</si>
  <si>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</si>
  <si>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</si>
  <si>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</si>
  <si>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</si>
  <si>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</si>
  <si>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</si>
  <si>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</si>
  <si>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</si>
  <si>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</si>
  <si>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</si>
  <si>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</si>
  <si>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</si>
  <si>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</si>
  <si>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</si>
  <si>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</si>
  <si>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</si>
  <si>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</si>
  <si>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</si>
  <si>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</si>
  <si>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</si>
  <si>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</si>
  <si>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</si>
  <si>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</si>
  <si>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</si>
  <si>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</si>
  <si>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</si>
  <si>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</si>
  <si>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</si>
  <si>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</si>
  <si>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</si>
  <si>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</si>
  <si>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</si>
  <si>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</si>
  <si>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</si>
  <si>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</si>
  <si>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</si>
  <si>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</si>
  <si>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</si>
  <si>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</si>
  <si>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</si>
  <si>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</si>
  <si>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</si>
  <si>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</si>
  <si>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</si>
  <si>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</si>
  <si>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</si>
  <si>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</si>
  <si>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</si>
  <si>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</si>
  <si>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</si>
  <si>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</si>
  <si>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</si>
  <si>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</si>
  <si>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</si>
  <si>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</si>
  <si>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</si>
  <si>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</si>
  <si>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</si>
  <si>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</si>
  <si>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</si>
  <si>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</si>
  <si>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</si>
  <si>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</si>
  <si>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</si>
  <si>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</si>
  <si>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</si>
  <si>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</si>
  <si>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</si>
  <si>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</si>
  <si>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</si>
  <si>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</si>
  <si>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</si>
  <si>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</si>
  <si>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</si>
  <si>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</si>
  <si>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</si>
  <si>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</si>
  <si>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</si>
  <si>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</si>
  <si>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</si>
  <si>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</si>
  <si>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</si>
  <si>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</si>
  <si>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</si>
  <si>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</si>
  <si>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</si>
  <si>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</si>
  <si>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</si>
  <si>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</si>
  <si>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</si>
  <si>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</si>
  <si>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</si>
  <si>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</si>
  <si>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</si>
  <si>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</si>
  <si>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</si>
  <si>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</si>
  <si>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</si>
  <si>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</si>
  <si>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</si>
  <si>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</si>
  <si>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</si>
  <si>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</si>
  <si>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</si>
  <si>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</si>
  <si>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</si>
  <si>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</si>
  <si>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</si>
  <si>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</si>
  <si>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</si>
  <si>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</si>
  <si>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</si>
  <si>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</si>
  <si>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</si>
  <si>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</si>
  <si>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</si>
  <si>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</si>
  <si>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</si>
  <si>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</si>
  <si>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</si>
  <si>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</si>
  <si>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</si>
  <si>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</si>
  <si>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</si>
  <si>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</si>
  <si>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</si>
  <si>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</si>
  <si>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</si>
  <si>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</si>
  <si>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</si>
  <si>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</si>
  <si>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</si>
  <si>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</si>
  <si>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</si>
  <si>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</si>
  <si>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</si>
  <si>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</si>
  <si>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</si>
  <si>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</si>
  <si>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</si>
  <si>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</si>
  <si>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</si>
  <si>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</si>
  <si>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</si>
  <si>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</si>
  <si>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</si>
  <si>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</si>
  <si>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</si>
  <si>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</si>
  <si>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</si>
  <si>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</si>
  <si>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</si>
  <si>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</si>
  <si>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</si>
  <si>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</si>
  <si>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</si>
  <si>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</si>
  <si>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</si>
  <si>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</si>
  <si>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</si>
  <si>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</si>
  <si>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</si>
  <si>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</si>
  <si>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</si>
  <si>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</si>
  <si>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</si>
  <si>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</si>
  <si>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</si>
  <si>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</si>
  <si>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</si>
  <si>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</si>
  <si>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</si>
  <si>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</si>
  <si>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</si>
  <si>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</si>
  <si>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</si>
  <si>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</si>
  <si>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</si>
  <si>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</si>
  <si>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</si>
  <si>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</si>
  <si>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</si>
  <si>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</si>
  <si>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</si>
  <si>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</si>
  <si>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</si>
  <si>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</si>
  <si>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</si>
  <si>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</si>
  <si>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</si>
  <si>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</si>
  <si>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</si>
  <si>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</si>
  <si>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</si>
  <si>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</si>
  <si>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</si>
  <si>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</si>
  <si>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</si>
  <si>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</si>
  <si>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</si>
  <si>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</si>
  <si>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</si>
  <si>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</si>
  <si>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</si>
  <si>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</si>
  <si>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</si>
  <si>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</si>
  <si>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</si>
  <si>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</si>
  <si>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</si>
  <si>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</si>
  <si>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</si>
  <si>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</si>
  <si>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</si>
  <si>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</si>
  <si>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</si>
  <si>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</si>
  <si>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</si>
  <si>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</si>
  <si>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</si>
  <si>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</si>
  <si>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</si>
  <si>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</si>
  <si>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</si>
  <si>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</si>
  <si>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</si>
  <si>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</si>
  <si>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</si>
  <si>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</si>
  <si>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</si>
  <si>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</si>
  <si>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</si>
  <si>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</si>
  <si>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</si>
  <si>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</si>
  <si>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</si>
  <si>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</si>
  <si>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</si>
  <si>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</si>
  <si>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</si>
  <si>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</si>
  <si>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</si>
  <si>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</si>
  <si>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</si>
  <si>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</si>
  <si>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</si>
  <si>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</si>
  <si>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</si>
  <si>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</si>
  <si>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</si>
  <si>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</si>
  <si>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</si>
  <si>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</si>
  <si>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</si>
  <si>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</si>
  <si>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</si>
  <si>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</si>
  <si>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</si>
  <si>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</si>
  <si>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</si>
  <si>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</si>
  <si>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</si>
  <si>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</si>
  <si>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</si>
  <si>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</si>
  <si>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</si>
  <si>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</si>
  <si>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</si>
  <si>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</si>
  <si>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</si>
  <si>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</si>
  <si>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</si>
  <si>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</si>
  <si>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</si>
  <si>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</si>
  <si>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</si>
  <si>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</si>
  <si>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</si>
  <si>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</si>
  <si>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</si>
  <si>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</si>
  <si>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</si>
  <si>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</si>
  <si>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</si>
  <si>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</si>
  <si>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</si>
  <si>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</si>
  <si>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</si>
  <si>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</si>
  <si>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</si>
  <si>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</si>
  <si>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</si>
  <si>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</si>
  <si>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</si>
  <si>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</si>
  <si>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</si>
  <si>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</si>
  <si>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</si>
  <si>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</si>
  <si>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</si>
  <si>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</si>
  <si>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</si>
  <si>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</si>
  <si>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</si>
  <si>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</si>
  <si>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</si>
  <si>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</si>
  <si>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</si>
  <si>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</si>
  <si>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</si>
  <si>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</si>
  <si>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</si>
  <si>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</si>
  <si>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</si>
  <si>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</si>
  <si>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</si>
  <si>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</si>
  <si>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</si>
  <si>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</si>
  <si>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</si>
  <si>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</si>
  <si>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</si>
  <si>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</si>
  <si>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</si>
  <si>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</si>
  <si>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</si>
  <si>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</si>
  <si>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</si>
  <si>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</si>
  <si>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</si>
  <si>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</si>
  <si>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</si>
  <si>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</si>
  <si>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</si>
  <si>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</si>
  <si>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</si>
  <si>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</si>
  <si>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</si>
  <si>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</si>
  <si>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</si>
  <si>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</si>
  <si>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</si>
  <si>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</si>
  <si>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</si>
  <si>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</si>
  <si>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</si>
  <si>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</si>
  <si>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</si>
  <si>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</si>
  <si>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</si>
  <si>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</si>
  <si>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</si>
  <si>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</si>
  <si>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</si>
  <si>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</si>
  <si>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</si>
  <si>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</si>
  <si>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</si>
  <si>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</si>
  <si>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</si>
  <si>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</si>
  <si>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</si>
  <si>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</si>
  <si>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</si>
  <si>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</si>
  <si>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</si>
  <si>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</si>
  <si>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</si>
  <si>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</si>
  <si>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</si>
  <si>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</si>
  <si>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</si>
  <si>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</si>
  <si>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</si>
  <si>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</si>
  <si>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</si>
  <si>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</si>
  <si>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</si>
  <si>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</si>
  <si>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</si>
  <si>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</si>
  <si>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</si>
  <si>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</si>
  <si>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</si>
  <si>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</si>
  <si>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</si>
  <si>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</si>
  <si>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</si>
  <si>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</si>
  <si>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</si>
  <si>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</si>
  <si>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</si>
  <si>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</si>
  <si>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</si>
  <si>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</si>
  <si>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</si>
  <si>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</si>
  <si>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</si>
  <si>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</si>
  <si>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</si>
  <si>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</si>
  <si>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</si>
  <si>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</si>
  <si>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</si>
  <si>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</si>
  <si>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</si>
  <si>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</si>
  <si>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</si>
  <si>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</si>
  <si>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</si>
  <si>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</si>
  <si>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</si>
  <si>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</si>
  <si>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</si>
  <si>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</si>
  <si>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</si>
  <si>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</si>
  <si>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</si>
  <si>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</si>
  <si>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</si>
  <si>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</si>
  <si>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</si>
  <si>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</si>
  <si>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</si>
  <si>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</si>
  <si>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</si>
  <si>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</si>
  <si>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</si>
  <si>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</si>
  <si>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</si>
  <si>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</si>
  <si>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</si>
  <si>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</si>
  <si>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</si>
  <si>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</si>
  <si>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</si>
  <si>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</si>
  <si>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</si>
  <si>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</si>
  <si>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</si>
  <si>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</si>
  <si>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</si>
  <si>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</si>
  <si>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</si>
  <si>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</si>
  <si>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</si>
  <si>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</si>
  <si>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</si>
  <si>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</si>
  <si>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</si>
  <si>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</si>
  <si>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</si>
  <si>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</si>
  <si>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</si>
  <si>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</si>
  <si>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</si>
  <si>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</si>
  <si>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</si>
  <si>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</si>
  <si>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</si>
  <si>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</si>
  <si>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</si>
  <si>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</si>
  <si>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</si>
  <si>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</si>
  <si>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</si>
  <si>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</si>
  <si>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</si>
  <si>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</si>
  <si>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</si>
  <si>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</si>
  <si>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</si>
  <si>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</si>
  <si>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</si>
  <si>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</si>
  <si>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</si>
  <si>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</si>
  <si>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</si>
  <si>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</si>
  <si>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</si>
  <si>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</si>
  <si>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</si>
  <si>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</si>
  <si>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</si>
  <si>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</si>
  <si>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</si>
  <si>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</si>
  <si>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</si>
  <si>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</si>
  <si>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</si>
  <si>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</si>
  <si>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</si>
  <si>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</si>
  <si>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</si>
  <si>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</si>
  <si>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</si>
  <si>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</si>
  <si>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</si>
  <si>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</si>
  <si>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</si>
  <si>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</si>
  <si>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</si>
  <si>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</si>
  <si>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</si>
  <si>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</si>
  <si>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</si>
  <si>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</si>
  <si>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</si>
  <si>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</si>
  <si>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</si>
  <si>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</si>
  <si>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</si>
  <si>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</si>
  <si>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</si>
  <si>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</si>
  <si>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</si>
  <si>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</si>
  <si>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</si>
  <si>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</si>
  <si>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</si>
  <si>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</si>
  <si>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</si>
  <si>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</si>
  <si>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</si>
  <si>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</si>
  <si>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</si>
  <si>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</si>
  <si>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</si>
  <si>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</si>
  <si>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</si>
  <si>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</si>
  <si>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</si>
  <si>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</si>
  <si>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</si>
  <si>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</si>
  <si>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</si>
  <si>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</si>
  <si>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</si>
  <si>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</si>
  <si>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</si>
  <si>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</si>
  <si>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</si>
  <si>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</si>
  <si>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</si>
  <si>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</si>
  <si>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</si>
  <si>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</si>
  <si>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</si>
  <si>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</si>
  <si>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</si>
  <si>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</si>
  <si>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</si>
  <si>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</si>
  <si>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</si>
  <si>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</si>
  <si>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</si>
  <si>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</si>
  <si>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</si>
  <si>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</si>
  <si>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</si>
  <si>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</si>
  <si>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</si>
  <si>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</si>
  <si>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</si>
  <si>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</si>
  <si>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</si>
  <si>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</si>
  <si>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</si>
  <si>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</si>
  <si>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</si>
  <si>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</si>
  <si>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</si>
  <si>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</si>
  <si>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</si>
  <si>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</si>
  <si>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</si>
  <si>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</si>
  <si>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</si>
  <si>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</si>
  <si>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</si>
  <si>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</si>
  <si>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</si>
  <si>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</si>
  <si>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</si>
  <si>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</si>
  <si>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</si>
  <si>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</si>
  <si>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</si>
  <si>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</si>
  <si>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</si>
  <si>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</si>
  <si>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</si>
  <si>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</si>
  <si>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</si>
  <si>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</si>
  <si>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</si>
  <si>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</si>
  <si>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</si>
  <si>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</si>
  <si>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</si>
  <si>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</si>
  <si>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</si>
  <si>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</si>
  <si>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</si>
  <si>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</si>
  <si>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</si>
  <si>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</si>
  <si>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</si>
  <si>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</si>
  <si>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</si>
  <si>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</si>
  <si>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</si>
  <si>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</si>
  <si>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</si>
  <si>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</si>
  <si>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</si>
  <si>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</si>
  <si>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</si>
  <si>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</si>
  <si>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</si>
  <si>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</si>
  <si>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</si>
  <si>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</si>
  <si>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</si>
  <si>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</si>
  <si>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</si>
  <si>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</si>
  <si>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</si>
  <si>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</si>
  <si>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</si>
  <si>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</si>
  <si>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</si>
  <si>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</si>
  <si>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</si>
  <si>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</si>
  <si>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</si>
  <si>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</si>
  <si>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</si>
  <si>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</si>
  <si>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</si>
  <si>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</si>
  <si>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</si>
  <si>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</si>
  <si>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</si>
  <si>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</si>
  <si>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</si>
  <si>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</si>
  <si>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</si>
  <si>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</si>
  <si>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</si>
  <si>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</si>
  <si>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</si>
  <si>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</si>
  <si>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</si>
  <si>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</si>
  <si>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</si>
  <si>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</si>
  <si>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</si>
  <si>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</si>
  <si>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</si>
  <si>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</si>
  <si>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</si>
  <si>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</si>
  <si>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</si>
  <si>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</si>
  <si>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</si>
  <si>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</si>
  <si>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</si>
  <si>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</si>
  <si>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</si>
  <si>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</si>
  <si>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</si>
  <si>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</si>
  <si>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</si>
  <si>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</si>
  <si>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</si>
  <si>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</si>
  <si>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</si>
  <si>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</si>
  <si>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</si>
  <si>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</si>
  <si>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</si>
  <si>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</si>
  <si>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</si>
  <si>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</si>
  <si>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</si>
  <si>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</si>
  <si>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</si>
  <si>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</si>
  <si>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</si>
  <si>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</si>
  <si>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</si>
  <si>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</si>
  <si>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</si>
  <si>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</si>
  <si>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</si>
  <si>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</si>
  <si>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</si>
  <si>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</si>
  <si>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</si>
  <si>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</si>
  <si>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</si>
  <si>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</si>
  <si>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</si>
  <si>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</si>
  <si>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</si>
  <si>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</si>
  <si>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</si>
  <si>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</si>
  <si>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</si>
  <si>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</si>
  <si>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</si>
  <si>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</si>
  <si>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</si>
  <si>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</si>
  <si>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</si>
  <si>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</si>
  <si>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</si>
  <si>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</si>
  <si>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</si>
  <si>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</si>
  <si>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</si>
  <si>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</si>
  <si>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</si>
  <si>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</si>
  <si>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</si>
  <si>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</si>
  <si>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</si>
  <si>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</si>
  <si>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</si>
  <si>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</si>
  <si>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</si>
  <si>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</si>
  <si>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</si>
  <si>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</si>
  <si>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</si>
  <si>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</si>
  <si>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</si>
  <si>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</si>
  <si>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</si>
  <si>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</si>
  <si>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</si>
  <si>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</si>
  <si>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</si>
  <si>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</si>
  <si>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</si>
  <si>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</si>
  <si>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</si>
  <si>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</si>
  <si>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</si>
  <si>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</si>
  <si>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</si>
  <si>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</si>
  <si>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</si>
  <si>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</si>
  <si>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</si>
  <si>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</si>
  <si>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</si>
  <si>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</si>
  <si>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</si>
  <si>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</si>
  <si>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</si>
  <si>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</si>
  <si>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</si>
  <si>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</si>
  <si>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</si>
  <si>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</si>
  <si>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</si>
  <si>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</si>
  <si>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</si>
  <si>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</si>
  <si>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</si>
  <si>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</si>
  <si>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</si>
  <si>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</si>
  <si>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</si>
  <si>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</si>
  <si>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</si>
  <si>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</si>
  <si>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</si>
  <si>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</si>
  <si>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</si>
  <si>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</si>
  <si>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</si>
  <si>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</si>
  <si>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</si>
  <si>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</si>
  <si>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</si>
  <si>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</si>
  <si>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</si>
  <si>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</si>
  <si>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</si>
  <si>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</si>
  <si>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</si>
  <si>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</si>
  <si>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</si>
  <si>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</si>
  <si>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</si>
  <si>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</si>
  <si>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</si>
  <si>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</si>
  <si>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</si>
  <si>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</si>
  <si>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</si>
  <si>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</si>
  <si>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</si>
  <si>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</si>
  <si>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</si>
  <si>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</si>
  <si>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</si>
  <si>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</si>
  <si>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</si>
  <si>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</si>
  <si>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</si>
  <si>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</si>
  <si>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</si>
  <si>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</si>
  <si>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</si>
  <si>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</si>
  <si>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</si>
  <si>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</si>
  <si>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</si>
  <si>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</si>
  <si>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</si>
  <si>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</si>
  <si>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</si>
  <si>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</si>
  <si>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</si>
  <si>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</si>
  <si>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</si>
  <si>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</si>
  <si>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</si>
  <si>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</si>
  <si>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</si>
  <si>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</si>
  <si>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</si>
  <si>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</si>
  <si>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</si>
  <si>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</si>
  <si>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</si>
  <si>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</si>
  <si>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</si>
  <si>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</si>
  <si>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</si>
  <si>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</si>
  <si>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</si>
  <si>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</si>
  <si>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</si>
  <si>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</si>
  <si>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</si>
  <si>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</si>
  <si>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</si>
  <si>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</si>
  <si>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</si>
  <si>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</si>
  <si>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</si>
  <si>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</si>
  <si>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</si>
  <si>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</si>
  <si>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</si>
  <si>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</si>
  <si>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</si>
  <si>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</si>
  <si>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</si>
  <si>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</si>
  <si>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</si>
  <si>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</si>
  <si>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</si>
  <si>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</si>
  <si>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</si>
  <si>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</si>
  <si>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</si>
  <si>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</si>
  <si>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</si>
  <si>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</si>
  <si>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</si>
  <si>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</si>
  <si>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</si>
  <si>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</si>
  <si>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</si>
  <si>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</si>
  <si>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</si>
  <si>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</si>
  <si>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</si>
  <si>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</si>
  <si>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</si>
  <si>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</si>
  <si>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</si>
  <si>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</si>
  <si>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</si>
  <si>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</si>
  <si>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</si>
  <si>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</si>
  <si>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</si>
  <si>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</si>
  <si>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</si>
  <si>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</si>
  <si>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</si>
  <si>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</si>
  <si>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</si>
  <si>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</si>
  <si>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</si>
  <si>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</si>
  <si>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</si>
  <si>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</si>
  <si>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</si>
  <si>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</si>
  <si>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</si>
  <si>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</si>
  <si>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</si>
  <si>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</si>
  <si>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</si>
  <si>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</si>
  <si>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</si>
  <si>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</si>
  <si>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</si>
  <si>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</si>
  <si>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</si>
  <si>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</si>
  <si>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</si>
  <si>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</si>
  <si>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</si>
  <si>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</si>
  <si>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</si>
  <si>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</si>
  <si>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</si>
  <si>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</si>
  <si>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</si>
  <si>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</si>
  <si>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</si>
  <si>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</si>
  <si>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</si>
  <si>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</si>
  <si>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</si>
  <si>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</si>
  <si>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</si>
  <si>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</si>
  <si>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</si>
  <si>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</si>
  <si>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</si>
  <si>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</si>
  <si>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</si>
  <si>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</si>
  <si>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</si>
  <si>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</si>
  <si>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</si>
  <si>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</si>
  <si>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</si>
  <si>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</si>
  <si>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</si>
  <si>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</si>
  <si>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</si>
  <si>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</si>
  <si>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</si>
  <si>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</si>
  <si>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</si>
  <si>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</si>
  <si>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</si>
  <si>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</si>
  <si>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</si>
  <si>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</si>
  <si>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</si>
  <si>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</si>
  <si>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</si>
  <si>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</si>
  <si>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</si>
  <si>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</si>
  <si>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</si>
  <si>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</si>
  <si>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</si>
  <si>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</si>
  <si>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</si>
  <si>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</si>
  <si>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</si>
  <si>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</si>
  <si>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</si>
  <si>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</si>
  <si>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</si>
  <si>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</si>
  <si>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</si>
  <si>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</si>
  <si>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</si>
  <si>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</si>
  <si>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</si>
  <si>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</si>
  <si>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</si>
  <si>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</si>
  <si>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</si>
  <si>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</si>
  <si>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</si>
  <si>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</si>
  <si>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</si>
  <si>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</si>
  <si>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</si>
  <si>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</si>
  <si>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</si>
  <si>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</si>
  <si>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</si>
  <si>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</si>
  <si>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</si>
  <si>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</si>
  <si>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</si>
  <si>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</si>
  <si>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</si>
  <si>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</si>
  <si>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</si>
  <si>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</si>
  <si>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</si>
  <si>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</si>
  <si>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</si>
  <si>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</si>
  <si>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</si>
  <si>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</si>
  <si>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</si>
  <si>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</si>
  <si>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</si>
  <si>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</si>
  <si>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</si>
  <si>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</si>
  <si>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</si>
  <si>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</si>
  <si>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</si>
  <si>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</si>
  <si>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</si>
  <si>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</si>
  <si>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</si>
  <si>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</si>
  <si>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</si>
  <si>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</si>
  <si>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</si>
  <si>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</si>
  <si>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</si>
  <si>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</si>
  <si>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</si>
  <si>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</si>
  <si>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</si>
  <si>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</si>
  <si>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</si>
  <si>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</si>
  <si>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</si>
  <si>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</si>
  <si>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</si>
  <si>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</si>
  <si>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</si>
  <si>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</si>
  <si>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</si>
  <si>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</si>
  <si>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</si>
  <si>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</si>
  <si>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</si>
  <si>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</si>
  <si>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</si>
  <si>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</si>
  <si>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</si>
  <si>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</si>
  <si>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</si>
  <si>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</si>
  <si>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</si>
  <si>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</si>
  <si>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</si>
  <si>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</si>
  <si>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</si>
  <si>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</si>
  <si>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</si>
  <si>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</si>
  <si>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</si>
  <si>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</si>
  <si>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</si>
  <si>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</si>
  <si>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</si>
  <si>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</si>
  <si>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</si>
  <si>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</si>
  <si>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</si>
  <si>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</si>
  <si>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</si>
  <si>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</si>
  <si>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</si>
  <si>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</si>
  <si>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</si>
  <si>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</si>
  <si>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</si>
  <si>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</si>
  <si>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</si>
  <si>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</si>
  <si>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</si>
  <si>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</si>
  <si>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</si>
  <si>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</si>
  <si>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</si>
  <si>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</si>
  <si>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</si>
  <si>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</si>
  <si>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</si>
  <si>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</si>
  <si>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</si>
  <si>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</si>
  <si>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</si>
  <si>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</si>
  <si>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</si>
  <si>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</si>
  <si>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</si>
  <si>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</si>
  <si>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</si>
  <si>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</si>
  <si>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</si>
  <si>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</si>
  <si>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</si>
  <si>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</si>
  <si>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</si>
  <si>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</si>
  <si>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</si>
  <si>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</si>
  <si>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</si>
  <si>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</si>
  <si>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</si>
  <si>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</si>
  <si>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</si>
  <si>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</si>
  <si>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</si>
  <si>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</si>
  <si>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</si>
  <si>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</si>
  <si>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</si>
  <si>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</si>
  <si>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</si>
  <si>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</si>
  <si>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</si>
  <si>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</si>
  <si>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</si>
  <si>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</si>
  <si>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</si>
  <si>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</si>
  <si>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</si>
  <si>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</si>
  <si>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</si>
  <si>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</si>
  <si>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</si>
  <si>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</si>
  <si>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</si>
  <si>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</si>
  <si>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</si>
  <si>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</si>
  <si>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</si>
  <si>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</si>
  <si>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</si>
  <si>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</si>
  <si>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</si>
  <si>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</si>
  <si>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</si>
  <si>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</si>
  <si>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</si>
  <si>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</si>
  <si>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</si>
  <si>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</si>
  <si>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</si>
  <si>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</si>
  <si>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</si>
  <si>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</si>
  <si>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</si>
  <si>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</si>
  <si>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</si>
  <si>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</si>
  <si>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</si>
  <si>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</si>
  <si>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</si>
  <si>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</si>
  <si>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</si>
  <si>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</si>
  <si>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</si>
  <si>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</si>
  <si>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</si>
  <si>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</si>
  <si>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</si>
  <si>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</si>
  <si>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</si>
  <si>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</si>
  <si>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</si>
  <si>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</si>
  <si>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</si>
  <si>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</si>
  <si>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</si>
  <si>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</si>
  <si>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</si>
  <si>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</si>
  <si>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</si>
  <si>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</si>
  <si>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</si>
  <si>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</si>
  <si>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</si>
  <si>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</si>
  <si>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</si>
  <si>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</si>
  <si>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</si>
  <si>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</si>
  <si>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</si>
  <si>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</si>
  <si>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</si>
  <si>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</si>
  <si>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</si>
  <si>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</si>
  <si>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</si>
  <si>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</si>
  <si>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</si>
  <si>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</si>
  <si>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</si>
  <si>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</si>
  <si>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</si>
  <si>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</si>
  <si>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</si>
  <si>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</si>
  <si>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</si>
  <si>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</si>
  <si>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</si>
  <si>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</si>
  <si>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</si>
  <si>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</si>
  <si>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</si>
  <si>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</si>
  <si>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</si>
  <si>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</si>
  <si>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</si>
  <si>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</si>
  <si>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</si>
  <si>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</si>
  <si>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</si>
  <si>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</si>
  <si>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</si>
  <si>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</si>
  <si>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</si>
  <si>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</si>
  <si>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</si>
  <si>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</si>
  <si>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</si>
  <si>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</si>
  <si>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</si>
  <si>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</si>
  <si>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</si>
  <si>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</si>
  <si>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</si>
  <si>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</si>
  <si>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</si>
  <si>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</si>
  <si>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</si>
  <si>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</si>
  <si>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</si>
  <si>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</si>
  <si>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</si>
  <si>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</si>
  <si>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</si>
  <si>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</si>
  <si>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</si>
  <si>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</si>
  <si>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</si>
  <si>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</si>
  <si>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</si>
  <si>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</si>
  <si>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</si>
  <si>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</si>
  <si>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</si>
  <si>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</si>
  <si>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</si>
  <si>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</si>
  <si>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</si>
  <si>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</si>
  <si>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</si>
  <si>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</si>
  <si>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</si>
  <si>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</si>
  <si>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</si>
  <si>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</si>
  <si>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</si>
  <si>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</si>
  <si>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</si>
  <si>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</si>
  <si>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</si>
  <si>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</si>
  <si>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</si>
  <si>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</si>
  <si>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</si>
  <si>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</si>
  <si>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</si>
  <si>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</si>
  <si>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</si>
  <si>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</si>
  <si>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</si>
  <si>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</si>
  <si>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</si>
  <si>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</si>
  <si>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</si>
  <si>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</si>
  <si>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</si>
  <si>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</si>
  <si>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</si>
  <si>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</si>
  <si>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</si>
  <si>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</si>
  <si>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</si>
  <si>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</si>
  <si>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</si>
  <si>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</si>
  <si>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</si>
  <si>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</si>
  <si>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</si>
  <si>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</si>
  <si>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</si>
  <si>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</si>
  <si>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</si>
  <si>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</si>
  <si>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</si>
  <si>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</si>
  <si>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</si>
  <si>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</si>
  <si>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</si>
  <si>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</si>
  <si>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</si>
  <si>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</si>
  <si>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</si>
  <si>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</si>
  <si>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</si>
  <si>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</si>
  <si>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</si>
  <si>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</si>
  <si>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</si>
  <si>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</si>
  <si>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</si>
  <si>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</si>
  <si>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</si>
  <si>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</si>
  <si>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</si>
  <si>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</si>
  <si>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</si>
  <si>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</si>
  <si>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</si>
  <si>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</si>
  <si>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</si>
  <si>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</si>
  <si>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</si>
  <si>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</si>
  <si>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</si>
  <si>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</si>
  <si>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</si>
  <si>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</si>
  <si>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</si>
  <si>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</si>
  <si>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</si>
  <si>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</si>
  <si>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</si>
  <si>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</si>
  <si>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</si>
  <si>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</si>
  <si>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</si>
  <si>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</si>
  <si>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</si>
  <si>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</si>
  <si>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</si>
  <si>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</si>
  <si>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</si>
  <si>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</si>
  <si>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</si>
  <si>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</si>
  <si>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</si>
  <si>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</si>
  <si>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</si>
  <si>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</si>
  <si>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</si>
  <si>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</si>
  <si>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</si>
  <si>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</si>
  <si>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</si>
  <si>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</si>
  <si>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</si>
  <si>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</si>
  <si>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</si>
  <si>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</si>
  <si>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</si>
  <si>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</si>
  <si>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</si>
  <si>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</si>
  <si>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</si>
  <si>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</si>
  <si>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</si>
  <si>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</si>
  <si>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</si>
  <si>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</si>
  <si>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</si>
  <si>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</si>
  <si>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</si>
  <si>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</si>
  <si>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</si>
  <si>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</si>
  <si>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</si>
  <si>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</si>
  <si>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</si>
  <si>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</si>
  <si>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</si>
  <si>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</si>
  <si>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</si>
  <si>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</si>
  <si>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</si>
  <si>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</si>
  <si>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</si>
  <si>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</si>
  <si>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</si>
  <si>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</si>
  <si>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</si>
  <si>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</si>
  <si>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</si>
  <si>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</si>
  <si>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</si>
  <si>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</si>
  <si>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</si>
  <si>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</si>
  <si>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</si>
  <si>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</si>
  <si>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</si>
  <si>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</si>
  <si>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</si>
  <si>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</si>
  <si>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</si>
  <si>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</si>
  <si>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</si>
  <si>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</si>
  <si>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</si>
  <si>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</si>
  <si>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</si>
  <si>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</si>
  <si>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</si>
  <si>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</si>
  <si>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</si>
  <si>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</si>
  <si>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</si>
  <si>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</si>
  <si>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</si>
  <si>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</si>
  <si>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</si>
  <si>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</si>
  <si>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</si>
  <si>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</si>
  <si>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</si>
  <si>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</si>
  <si>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</si>
  <si>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</si>
  <si>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</si>
  <si>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</si>
  <si>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</si>
  <si>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</si>
  <si>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</si>
  <si>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</si>
  <si>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</si>
  <si>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</si>
  <si>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</si>
  <si>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</si>
  <si>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</si>
  <si>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</si>
  <si>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</si>
  <si>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</si>
  <si>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</si>
  <si>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</si>
  <si>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</si>
  <si>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</si>
  <si>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</si>
  <si>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</si>
  <si>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</si>
  <si>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</si>
  <si>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</si>
  <si>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</si>
  <si>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</si>
  <si>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</si>
  <si>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</si>
  <si>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</si>
  <si>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</si>
  <si>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</si>
  <si>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</si>
  <si>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</si>
  <si>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</si>
  <si>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</si>
  <si>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</si>
  <si>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</si>
  <si>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</si>
  <si>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</si>
  <si>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</si>
  <si>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</si>
  <si>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</si>
  <si>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</si>
  <si>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</si>
  <si>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</si>
  <si>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</si>
  <si>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</si>
  <si>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</si>
  <si>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</si>
  <si>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</si>
  <si>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</si>
  <si>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</si>
  <si>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</si>
  <si>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</si>
  <si>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</si>
  <si>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</si>
  <si>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</si>
  <si>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</si>
  <si>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</si>
  <si>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</si>
  <si>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</si>
  <si>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</si>
  <si>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</si>
  <si>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</si>
  <si>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</si>
  <si>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</si>
  <si>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</si>
  <si>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</si>
  <si>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</si>
  <si>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</si>
  <si>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</si>
  <si>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</si>
  <si>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</si>
  <si>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</si>
  <si>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</si>
  <si>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</si>
  <si>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</si>
  <si>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</si>
  <si>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</si>
  <si>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</si>
  <si>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</si>
  <si>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</si>
  <si>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</si>
  <si>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</si>
  <si>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</si>
  <si>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</si>
  <si>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</si>
  <si>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</si>
  <si>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</si>
  <si>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</si>
  <si>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</si>
  <si>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</si>
  <si>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</si>
  <si>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</si>
  <si>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</si>
  <si>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</si>
  <si>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</si>
  <si>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</si>
  <si>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</si>
  <si>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</si>
  <si>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</si>
  <si>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</si>
  <si>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</si>
  <si>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</si>
  <si>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</si>
  <si>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</si>
  <si>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</si>
  <si>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</si>
  <si>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</si>
  <si>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</si>
  <si>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</si>
  <si>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</si>
  <si>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</si>
  <si>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</si>
  <si>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</si>
  <si>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</si>
  <si>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</si>
  <si>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</si>
  <si>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</si>
  <si>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</si>
  <si>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</si>
  <si>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</si>
  <si>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</si>
  <si>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</si>
  <si>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</si>
  <si>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</si>
  <si>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</si>
  <si>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</si>
  <si>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</si>
  <si>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</si>
  <si>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</si>
  <si>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</si>
  <si>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</si>
  <si>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</si>
  <si>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</si>
  <si>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</si>
  <si>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</si>
  <si>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</si>
  <si>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</si>
  <si>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</si>
  <si>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</si>
  <si>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</si>
  <si>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</si>
  <si>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</si>
  <si>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</si>
  <si>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</si>
  <si>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</si>
  <si>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</si>
  <si>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</si>
  <si>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</si>
  <si>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</si>
  <si>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</si>
  <si>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</si>
  <si>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</si>
  <si>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</si>
  <si>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</si>
  <si>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</si>
  <si>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</si>
  <si>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</si>
  <si>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</si>
  <si>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</si>
  <si>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</si>
  <si>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</si>
  <si>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</si>
  <si>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</si>
  <si>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</si>
  <si>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</si>
  <si>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</si>
  <si>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</si>
  <si>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</si>
  <si>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</si>
  <si>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</si>
  <si>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</si>
  <si>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</si>
  <si>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</si>
  <si>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</si>
  <si>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</si>
  <si>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</si>
  <si>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</si>
  <si>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</si>
  <si>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</si>
  <si>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</si>
  <si>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</si>
  <si>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</si>
  <si>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</si>
  <si>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</si>
  <si>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</si>
  <si>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</si>
  <si>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</si>
  <si>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</si>
  <si>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</si>
  <si>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</si>
  <si>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</si>
  <si>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</si>
  <si>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</si>
  <si>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</si>
  <si>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</si>
  <si>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</si>
  <si>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</si>
  <si>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</si>
  <si>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</si>
  <si>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</si>
  <si>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</si>
  <si>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</si>
  <si>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</si>
  <si>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</si>
  <si>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</si>
  <si>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</si>
  <si>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</si>
  <si>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</si>
  <si>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</si>
  <si>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</si>
  <si>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</si>
  <si>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</si>
  <si>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</si>
  <si>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</si>
  <si>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</si>
  <si>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</si>
  <si>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</si>
  <si>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</si>
  <si>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</si>
  <si>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</si>
  <si>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</si>
  <si>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</si>
  <si>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</si>
  <si>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</si>
  <si>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</si>
  <si>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</si>
  <si>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</si>
  <si>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</si>
  <si>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</si>
  <si>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</si>
  <si>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</si>
  <si>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</si>
  <si>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</si>
  <si>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</si>
  <si>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</si>
  <si>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</si>
  <si>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</si>
  <si>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</si>
  <si>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</si>
  <si>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</si>
  <si>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</si>
  <si>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</si>
  <si>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</si>
  <si>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</si>
  <si>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</si>
  <si>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</si>
  <si>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</si>
  <si>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</si>
  <si>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</si>
  <si>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</si>
  <si>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</si>
  <si>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</si>
  <si>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</si>
  <si>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</si>
  <si>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</si>
  <si>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</si>
  <si>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</si>
  <si>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</si>
  <si>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</si>
  <si>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</si>
  <si>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</si>
  <si>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</si>
  <si>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</si>
  <si>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</si>
  <si>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</si>
  <si>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</si>
  <si>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</si>
  <si>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</si>
  <si>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</si>
  <si>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</si>
  <si>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</si>
  <si>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</si>
  <si>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</si>
  <si>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</si>
  <si>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</si>
  <si>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</si>
  <si>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</si>
  <si>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</si>
  <si>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</si>
  <si>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</si>
  <si>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</si>
  <si>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</si>
  <si>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</si>
  <si>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</si>
  <si>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</si>
  <si>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</si>
  <si>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</si>
  <si>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</si>
  <si>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</si>
  <si>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</si>
  <si>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</si>
  <si>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</si>
  <si>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</si>
  <si>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</si>
  <si>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</si>
  <si>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</si>
  <si>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</si>
  <si>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</si>
  <si>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</si>
  <si>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</si>
  <si>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</si>
  <si>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</si>
  <si>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</si>
  <si>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</si>
  <si>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</si>
  <si>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</si>
  <si>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</si>
  <si>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</si>
  <si>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</si>
  <si>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</si>
  <si>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</si>
  <si>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</si>
  <si>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</si>
  <si>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</si>
  <si>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</si>
  <si>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</si>
  <si>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</si>
  <si>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</si>
  <si>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</si>
  <si>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</si>
  <si>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</si>
  <si>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</si>
  <si>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</si>
  <si>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</si>
  <si>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</si>
  <si>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</si>
  <si>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</si>
  <si>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</si>
  <si>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</si>
  <si>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</si>
  <si>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</si>
  <si>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</si>
  <si>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</si>
  <si>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</si>
  <si>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</si>
  <si>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</si>
  <si>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</si>
  <si>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</si>
  <si>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</si>
  <si>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</si>
  <si>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</si>
  <si>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</si>
  <si>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</si>
  <si>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</si>
  <si>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</si>
  <si>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</si>
  <si>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</si>
  <si>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</si>
  <si>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</si>
  <si>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</si>
  <si>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</si>
  <si>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</si>
  <si>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</si>
  <si>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</si>
  <si>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</si>
  <si>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</si>
  <si>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</si>
  <si>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</si>
  <si>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</si>
  <si>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</si>
  <si>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</si>
  <si>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</si>
  <si>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</si>
  <si>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</si>
  <si>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</si>
  <si>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</si>
  <si>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</si>
  <si>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</si>
  <si>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</si>
  <si>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</si>
  <si>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</si>
  <si>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</si>
  <si>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</si>
  <si>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</si>
  <si>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</si>
  <si>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</si>
  <si>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</si>
  <si>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</si>
  <si>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</si>
  <si>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</si>
  <si>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</si>
  <si>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</si>
  <si>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</si>
  <si>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</si>
  <si>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</si>
  <si>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</si>
  <si>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</si>
  <si>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</si>
  <si>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</si>
  <si>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</si>
  <si>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</si>
  <si>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</si>
  <si>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</si>
  <si>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</si>
  <si>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</si>
  <si>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</si>
  <si>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</si>
  <si>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</si>
  <si>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</si>
  <si>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</si>
  <si>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</si>
  <si>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</si>
  <si>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</si>
  <si>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</si>
  <si>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</si>
  <si>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</si>
  <si>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</si>
  <si>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</si>
  <si>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</si>
  <si>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</si>
  <si>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</si>
  <si>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</si>
  <si>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</si>
  <si>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</si>
  <si>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</si>
  <si>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</si>
  <si>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</si>
  <si>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</si>
  <si>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</si>
  <si>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</si>
  <si>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</si>
  <si>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</si>
  <si>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</si>
  <si>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</si>
  <si>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</si>
  <si>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</si>
  <si>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</si>
  <si>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</si>
  <si>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</si>
  <si>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</si>
  <si>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</si>
  <si>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</si>
  <si>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</si>
  <si>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</si>
  <si>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</si>
  <si>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</si>
  <si>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</si>
  <si>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</si>
  <si>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</si>
  <si>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</si>
  <si>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</si>
  <si>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</si>
  <si>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</si>
  <si>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</si>
  <si>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</si>
  <si>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</si>
  <si>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</si>
  <si>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</si>
  <si>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</si>
  <si>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</si>
  <si>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</si>
  <si>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</si>
  <si>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</si>
  <si>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</si>
  <si>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</si>
  <si>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</si>
  <si>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</si>
  <si>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</si>
  <si>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</si>
  <si>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</si>
  <si>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</si>
  <si>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</si>
  <si>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</si>
  <si>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</si>
  <si>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</si>
  <si>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</si>
  <si>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</si>
  <si>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</si>
  <si>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</si>
  <si>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</si>
  <si>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</si>
  <si>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</si>
  <si>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</si>
  <si>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</si>
  <si>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</si>
  <si>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</si>
  <si>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</si>
  <si>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</si>
  <si>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</si>
  <si>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</si>
  <si>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</si>
  <si>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</si>
  <si>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</si>
  <si>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</si>
  <si>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</si>
  <si>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</si>
  <si>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</si>
  <si>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</si>
  <si>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</si>
  <si>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</si>
  <si>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</si>
  <si>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</si>
  <si>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</si>
  <si>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</si>
  <si>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</si>
  <si>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</si>
  <si>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</si>
  <si>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</si>
  <si>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</si>
  <si>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</si>
  <si>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</si>
  <si>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</si>
  <si>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</si>
  <si>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</si>
  <si>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</si>
  <si>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</si>
  <si>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</si>
  <si>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</si>
  <si>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</si>
  <si>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</si>
  <si>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</si>
  <si>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</si>
  <si>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</si>
  <si>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</si>
  <si>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</si>
  <si>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</si>
  <si>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</si>
  <si>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</si>
  <si>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</si>
  <si>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</si>
  <si>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</si>
  <si>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</si>
  <si>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</si>
  <si>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</si>
  <si>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</si>
  <si>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</si>
  <si>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</si>
  <si>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</si>
  <si>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</si>
  <si>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</si>
  <si>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</si>
  <si>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</si>
  <si>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</si>
  <si>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</si>
  <si>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</si>
  <si>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</si>
  <si>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</si>
  <si>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</si>
  <si>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</si>
  <si>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</si>
  <si>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</si>
  <si>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</si>
  <si>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</si>
  <si>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</si>
  <si>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</si>
  <si>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</si>
  <si>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</si>
  <si>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</si>
  <si>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</si>
  <si>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</si>
  <si>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</si>
  <si>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</si>
  <si>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</si>
  <si>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</si>
  <si>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</si>
  <si>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</si>
  <si>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</si>
  <si>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</si>
  <si>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</si>
  <si>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</si>
  <si>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</si>
  <si>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</si>
  <si>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</si>
  <si>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</si>
  <si>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</si>
  <si>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</si>
  <si>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</si>
  <si>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</si>
  <si>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</si>
  <si>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</si>
  <si>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</si>
  <si>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</si>
  <si>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</si>
  <si>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</si>
  <si>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</si>
  <si>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</si>
  <si>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71847686816</t>
  </si>
  <si>
    <t>00187224</t>
  </si>
  <si>
    <t>040035439</t>
  </si>
  <si>
    <t>LOKALNA RAZVOJNA AGENCIJA PINS</t>
  </si>
  <si>
    <t>SKRAD</t>
  </si>
  <si>
    <t>IVANA GORANA KOVAČIĆA 3</t>
  </si>
  <si>
    <t>pins@ri.t-com.hr</t>
  </si>
  <si>
    <t>051/820045</t>
  </si>
  <si>
    <t>www.pins-skrad.hr</t>
  </si>
  <si>
    <t>ANJA PLEŠE</t>
  </si>
  <si>
    <t>051/810820</t>
  </si>
  <si>
    <t>anja@pins-skrad.hr</t>
  </si>
  <si>
    <t>NATALIJA MAMULA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</si>
</sst>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3528.36</v>
      </c>
      <c r="I3" s="27">
        <f>ABS(ROUND(J3,0)-J3)+ABS(ROUND(K3,0)-K3)</f>
        <v>0</v>
      </c>
      <c r="J3" s="27">
        <f>Bilanca!I10</f>
        <v>64324</v>
      </c>
      <c r="K3" s="27">
        <f>Bilanca!J10</f>
        <v>56047</v>
      </c>
    </row>
    <row r="4" spans="1:11" ht="12.75">
      <c r="A4" s="4" t="s">
        <v>2697</v>
      </c>
      <c r="B4" s="25" t="s">
        <v>364</v>
      </c>
      <c r="D4" s="4" t="s">
        <v>554</v>
      </c>
      <c r="E4" s="4">
        <v>1</v>
      </c>
      <c r="F4" s="4">
        <f>Bilanca!G11</f>
        <v>3</v>
      </c>
      <c r="G4" s="4">
        <f>IF(Bilanca!H11=0,"",Bilanca!H11)</f>
      </c>
      <c r="H4" s="26">
        <f>J4/100*F4+2*K4/100*F4</f>
        <v>723.0600000000001</v>
      </c>
      <c r="I4" s="27">
        <f>ABS(ROUND(J4,0)-J4)+ABS(ROUND(K4,0)-K4)</f>
        <v>0</v>
      </c>
      <c r="J4" s="27">
        <f>Bilanca!I11</f>
        <v>7434</v>
      </c>
      <c r="K4" s="27">
        <f>Bilanca!J11</f>
        <v>8334</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00187224</v>
      </c>
      <c r="D6" s="4" t="s">
        <v>554</v>
      </c>
      <c r="E6" s="4">
        <v>1</v>
      </c>
      <c r="F6" s="4">
        <f>Bilanca!G13</f>
        <v>5</v>
      </c>
      <c r="G6" s="4">
        <f>IF(Bilanca!H13=0,"",Bilanca!H13)</f>
      </c>
      <c r="H6" s="26">
        <f aca="true" t="shared" si="0" ref="H6:H45">J6/100*F6+2*K6/100*F6</f>
        <v>1205.1000000000001</v>
      </c>
      <c r="I6" s="27">
        <f aca="true" t="shared" si="1" ref="I6:I45">ABS(ROUND(J6,0)-J6)+ABS(ROUND(K6,0)-K6)</f>
        <v>0</v>
      </c>
      <c r="J6" s="27">
        <f>Bilanca!I13</f>
        <v>7434</v>
      </c>
      <c r="K6" s="27">
        <f>Bilanca!J13</f>
        <v>8334</v>
      </c>
    </row>
    <row r="7" spans="1:11" ht="12.75">
      <c r="A7" s="4" t="s">
        <v>1561</v>
      </c>
      <c r="B7" s="25" t="str">
        <f>RefStr!M27</f>
        <v>040035439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71847686816</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LOKALNA RAZVOJNA AGENCIJA PINS</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51311</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SKRAD</v>
      </c>
      <c r="D11" s="4" t="s">
        <v>554</v>
      </c>
      <c r="E11" s="4">
        <v>1</v>
      </c>
      <c r="F11" s="4">
        <f>Bilanca!G18</f>
        <v>10</v>
      </c>
      <c r="G11" s="4">
        <f>IF(Bilanca!H18=0,"",Bilanca!H18)</f>
      </c>
      <c r="H11" s="26">
        <f t="shared" si="0"/>
        <v>15231.6</v>
      </c>
      <c r="I11" s="27">
        <f t="shared" si="1"/>
        <v>0</v>
      </c>
      <c r="J11" s="27">
        <f>Bilanca!I18</f>
        <v>56890</v>
      </c>
      <c r="K11" s="27">
        <f>Bilanca!J18</f>
        <v>47713</v>
      </c>
    </row>
    <row r="12" spans="1:11" ht="12.75">
      <c r="A12" s="4" t="s">
        <v>2738</v>
      </c>
      <c r="B12" s="25" t="str">
        <f>TRIM(RefStr!C33)</f>
        <v>IVANA GORANA KOVAČIĆA 3</v>
      </c>
      <c r="D12" s="4" t="s">
        <v>554</v>
      </c>
      <c r="E12" s="4">
        <v>1</v>
      </c>
      <c r="F12" s="4">
        <f>Bilanca!G19</f>
        <v>11</v>
      </c>
      <c r="G12" s="4">
        <f>IF(Bilanca!H19=0,"",Bilanca!H19)</f>
      </c>
      <c r="H12" s="26">
        <f t="shared" si="0"/>
        <v>7379.789999999999</v>
      </c>
      <c r="I12" s="27">
        <f t="shared" si="1"/>
        <v>0</v>
      </c>
      <c r="J12" s="27">
        <f>Bilanca!I19</f>
        <v>22363</v>
      </c>
      <c r="K12" s="27">
        <f>Bilanca!J19</f>
        <v>22363</v>
      </c>
    </row>
    <row r="13" spans="1:11" ht="12.75">
      <c r="A13" s="4" t="s">
        <v>2884</v>
      </c>
      <c r="B13" s="25" t="str">
        <f>TRIM(RefStr!C35)</f>
        <v>pins@ri.t-com.hr</v>
      </c>
      <c r="D13" s="4" t="s">
        <v>554</v>
      </c>
      <c r="E13" s="4">
        <v>1</v>
      </c>
      <c r="F13" s="4">
        <f>Bilanca!G20</f>
        <v>12</v>
      </c>
      <c r="G13" s="4">
        <f>IF(Bilanca!H20=0,"",Bilanca!H20)</f>
      </c>
      <c r="H13" s="26">
        <f t="shared" si="0"/>
        <v>5109.24</v>
      </c>
      <c r="I13" s="27">
        <f t="shared" si="1"/>
        <v>0</v>
      </c>
      <c r="J13" s="27">
        <f>Bilanca!I20</f>
        <v>14991</v>
      </c>
      <c r="K13" s="27">
        <f>Bilanca!J20</f>
        <v>13793</v>
      </c>
    </row>
    <row r="14" spans="1:11" ht="12.75">
      <c r="A14" s="4" t="s">
        <v>2885</v>
      </c>
      <c r="B14" s="25" t="str">
        <f>TRIM(RefStr!C37)</f>
        <v>www.pins-skrad.hr</v>
      </c>
      <c r="D14" s="4" t="s">
        <v>554</v>
      </c>
      <c r="E14" s="4">
        <v>1</v>
      </c>
      <c r="F14" s="4">
        <f>Bilanca!G21</f>
        <v>13</v>
      </c>
      <c r="G14" s="4">
        <f>IF(Bilanca!H21=0,"",Bilanca!H21)</f>
      </c>
      <c r="H14" s="26">
        <f t="shared" si="0"/>
        <v>5544.5</v>
      </c>
      <c r="I14" s="27">
        <f t="shared" si="1"/>
        <v>0</v>
      </c>
      <c r="J14" s="27">
        <f>Bilanca!I21</f>
        <v>19536</v>
      </c>
      <c r="K14" s="27">
        <f>Bilanca!J21</f>
        <v>11557</v>
      </c>
    </row>
    <row r="15" spans="1:11" ht="12.75">
      <c r="A15" s="4" t="s">
        <v>2741</v>
      </c>
      <c r="B15" s="25" t="str">
        <f>TEXT(RefStr!J39,"00")</f>
        <v>08</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393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7022</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1842713.96</v>
      </c>
      <c r="I38" s="27">
        <f t="shared" si="1"/>
        <v>0</v>
      </c>
      <c r="J38" s="27">
        <f>Bilanca!I45</f>
        <v>733134</v>
      </c>
      <c r="K38" s="27">
        <f>Bilanca!J45</f>
        <v>2123587</v>
      </c>
    </row>
    <row r="39" spans="1:11" ht="12.75">
      <c r="A39" s="4" t="s">
        <v>1611</v>
      </c>
      <c r="B39" s="25" t="str">
        <f>RefStr!C68</f>
        <v>ANJA PLEŠE</v>
      </c>
      <c r="D39" s="4" t="s">
        <v>554</v>
      </c>
      <c r="E39" s="4">
        <v>1</v>
      </c>
      <c r="F39" s="4">
        <f>Bilanca!G46</f>
        <v>38</v>
      </c>
      <c r="G39" s="4">
        <f>IF(Bilanca!H46=0,"",Bilanca!H46)</f>
      </c>
      <c r="H39" s="26">
        <f t="shared" si="0"/>
        <v>4041.3</v>
      </c>
      <c r="I39" s="27">
        <f t="shared" si="1"/>
        <v>0</v>
      </c>
      <c r="J39" s="27">
        <f>Bilanca!I46</f>
        <v>3545</v>
      </c>
      <c r="K39" s="27">
        <f>Bilanca!J46</f>
        <v>3545</v>
      </c>
    </row>
    <row r="40" spans="1:11" ht="12.75">
      <c r="A40" s="4" t="s">
        <v>1612</v>
      </c>
      <c r="B40" s="25" t="str">
        <f>TRIM(RefStr!C70)</f>
        <v>051/810820</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anja@pins-skrad.hr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NATALIJA MAMULA</v>
      </c>
      <c r="D43" s="4" t="s">
        <v>554</v>
      </c>
      <c r="E43" s="4">
        <v>1</v>
      </c>
      <c r="F43" s="4">
        <f>Bilanca!G50</f>
        <v>42</v>
      </c>
      <c r="G43" s="4">
        <f>IF(Bilanca!H50=0,"",Bilanca!H50)</f>
      </c>
      <c r="H43" s="26">
        <f t="shared" si="0"/>
        <v>4466.700000000001</v>
      </c>
      <c r="I43" s="27">
        <f t="shared" si="1"/>
        <v>0</v>
      </c>
      <c r="J43" s="27">
        <f>Bilanca!I50</f>
        <v>3545</v>
      </c>
      <c r="K43" s="27">
        <f>Bilanca!J50</f>
        <v>3545</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583124.0599999999</v>
      </c>
      <c r="I47" s="27">
        <f t="shared" si="3"/>
        <v>0</v>
      </c>
      <c r="J47" s="27">
        <f>Bilanca!I54</f>
        <v>189723</v>
      </c>
      <c r="K47" s="27">
        <f>Bilanca!J54</f>
        <v>538969</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88328.37999999999</v>
      </c>
      <c r="I50" s="27">
        <f t="shared" si="3"/>
        <v>0</v>
      </c>
      <c r="J50" s="27">
        <f>Bilanca!I57</f>
        <v>60652</v>
      </c>
      <c r="K50" s="27">
        <f>Bilanca!J57</f>
        <v>59805</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545254.77</v>
      </c>
      <c r="I52" s="27">
        <f t="shared" si="3"/>
        <v>0</v>
      </c>
      <c r="J52" s="27">
        <f>Bilanca!I59</f>
        <v>123571</v>
      </c>
      <c r="K52" s="27">
        <f>Bilanca!J59</f>
        <v>472778</v>
      </c>
    </row>
    <row r="53" spans="1:11" ht="12.75">
      <c r="A53" s="4" t="s">
        <v>1301</v>
      </c>
      <c r="B53" s="25" t="str">
        <f>RefStr!I56</f>
        <v>DA</v>
      </c>
      <c r="D53" s="4" t="s">
        <v>554</v>
      </c>
      <c r="E53" s="4">
        <v>1</v>
      </c>
      <c r="F53" s="4">
        <f>Bilanca!G60</f>
        <v>52</v>
      </c>
      <c r="G53" s="4">
        <f>IF(Bilanca!H60=0,"",Bilanca!H60)</f>
      </c>
      <c r="H53" s="26">
        <f t="shared" si="2"/>
        <v>9501.439999999999</v>
      </c>
      <c r="I53" s="27">
        <f t="shared" si="3"/>
        <v>0</v>
      </c>
      <c r="J53" s="27">
        <f>Bilanca!I60</f>
        <v>5500</v>
      </c>
      <c r="K53" s="27">
        <f>Bilanca!J60</f>
        <v>6386</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776179718.7</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2332267.56</v>
      </c>
      <c r="I64" s="27">
        <f t="shared" si="3"/>
        <v>0</v>
      </c>
      <c r="J64" s="27">
        <f>Bilanca!I71</f>
        <v>539866</v>
      </c>
      <c r="K64" s="27">
        <f>Bilanca!J71</f>
        <v>1581073</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3351871.9000000004</v>
      </c>
      <c r="I66" s="27">
        <f t="shared" si="3"/>
        <v>0</v>
      </c>
      <c r="J66" s="27">
        <f>Bilanca!I73</f>
        <v>797458</v>
      </c>
      <c r="K66" s="27">
        <f>Bilanca!J73</f>
        <v>2179634</v>
      </c>
    </row>
    <row r="67" spans="1:11" ht="12.75">
      <c r="A67" s="4" t="s">
        <v>925</v>
      </c>
      <c r="B67" s="25" t="str">
        <f>TRIM(RefStr!L35)</f>
        <v>051/820045</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853413.1699999999</v>
      </c>
      <c r="I68" s="27">
        <f t="shared" si="3"/>
        <v>0</v>
      </c>
      <c r="J68" s="27">
        <f>Bilanca!I76</f>
        <v>411171</v>
      </c>
      <c r="K68" s="27">
        <f>Bilanca!J76</f>
        <v>431290</v>
      </c>
    </row>
    <row r="69" spans="1:11" ht="12.75">
      <c r="A69" s="4" t="s">
        <v>927</v>
      </c>
      <c r="B69" s="25">
        <f>TRIM(RefStr!M46)</f>
      </c>
      <c r="D69" s="4" t="s">
        <v>554</v>
      </c>
      <c r="E69" s="4">
        <v>1</v>
      </c>
      <c r="F69" s="4">
        <f>Bilanca!G77</f>
        <v>68</v>
      </c>
      <c r="G69" s="4">
        <f>IF(Bilanca!H77=0,"",Bilanca!H77)</f>
      </c>
      <c r="H69" s="26">
        <f t="shared" si="2"/>
        <v>53040</v>
      </c>
      <c r="I69" s="27">
        <f t="shared" si="3"/>
        <v>0</v>
      </c>
      <c r="J69" s="27">
        <f>Bilanca!I77</f>
        <v>26000</v>
      </c>
      <c r="K69" s="27">
        <f>Bilanca!J77</f>
        <v>26000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783873.2999999999</v>
      </c>
      <c r="I71" s="27">
        <f t="shared" si="3"/>
        <v>0</v>
      </c>
      <c r="J71" s="27">
        <f>Bilanca!I79</f>
        <v>349475</v>
      </c>
      <c r="K71" s="27">
        <f>Bilanca!J79</f>
        <v>385172</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828666.0599999999</v>
      </c>
      <c r="I75" s="27">
        <f t="shared" si="3"/>
        <v>0</v>
      </c>
      <c r="J75" s="27">
        <f>Bilanca!I83</f>
        <v>349475</v>
      </c>
      <c r="K75" s="27">
        <f>Bilanca!J83</f>
        <v>385172</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0</v>
      </c>
      <c r="I84" s="27">
        <f t="shared" si="3"/>
        <v>0</v>
      </c>
      <c r="J84" s="27">
        <f>Bilanca!I92</f>
        <v>0</v>
      </c>
      <c r="K84" s="27">
        <f>Bilanca!J92</f>
        <v>0</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65301.52</v>
      </c>
      <c r="I87" s="27">
        <f>ABS(ROUND(J87,0)-J87)+ABS(ROUND(K87,0)-K87)</f>
        <v>0</v>
      </c>
      <c r="J87" s="27">
        <f>Bilanca!I95</f>
        <v>35696</v>
      </c>
      <c r="K87" s="27">
        <f>Bilanca!J95</f>
        <v>20118</v>
      </c>
    </row>
    <row r="88" spans="4:11" ht="12.75">
      <c r="D88" s="4" t="s">
        <v>554</v>
      </c>
      <c r="E88" s="4">
        <v>1</v>
      </c>
      <c r="F88" s="4">
        <f>Bilanca!G96</f>
        <v>87</v>
      </c>
      <c r="G88" s="4">
        <f>IF(Bilanca!H96=0,"",Bilanca!H96)</f>
      </c>
      <c r="H88" s="26">
        <f>J88/100*F88+2*K88/100*F88</f>
        <v>66060.84</v>
      </c>
      <c r="I88" s="27">
        <f>ABS(ROUND(J88,0)-J88)+ABS(ROUND(K88,0)-K88)</f>
        <v>0</v>
      </c>
      <c r="J88" s="27">
        <f>Bilanca!I96</f>
        <v>35696</v>
      </c>
      <c r="K88" s="27">
        <f>Bilanca!J96</f>
        <v>20118</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243410.83</v>
      </c>
      <c r="I98" s="27">
        <f t="shared" si="5"/>
        <v>0</v>
      </c>
      <c r="J98" s="27">
        <f>Bilanca!I106</f>
        <v>235425</v>
      </c>
      <c r="K98" s="27">
        <f>Bilanca!J106</f>
        <v>7757</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258467.16999999998</v>
      </c>
      <c r="I104" s="27">
        <f t="shared" si="5"/>
        <v>0</v>
      </c>
      <c r="J104" s="27">
        <f>Bilanca!I112</f>
        <v>235425</v>
      </c>
      <c r="K104" s="27">
        <f>Bilanca!J112</f>
        <v>7757</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136878.93</v>
      </c>
      <c r="I110" s="27">
        <f t="shared" si="5"/>
        <v>0</v>
      </c>
      <c r="J110" s="27">
        <f>Bilanca!I118</f>
        <v>8221</v>
      </c>
      <c r="K110" s="27">
        <f>Bilanca!J118</f>
        <v>58678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13295.880000000001</v>
      </c>
      <c r="I118" s="27">
        <f t="shared" si="5"/>
        <v>0</v>
      </c>
      <c r="J118" s="27">
        <f>Bilanca!I126</f>
        <v>4560</v>
      </c>
      <c r="K118" s="27">
        <f>Bilanca!J126</f>
        <v>3402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82474.14</v>
      </c>
      <c r="I120" s="27">
        <f t="shared" si="5"/>
        <v>0</v>
      </c>
      <c r="J120" s="27">
        <f>Bilanca!I128</f>
        <v>0</v>
      </c>
      <c r="K120" s="27">
        <f>Bilanca!J128</f>
        <v>34653</v>
      </c>
    </row>
    <row r="121" spans="4:11" ht="12.75">
      <c r="D121" s="4" t="s">
        <v>554</v>
      </c>
      <c r="E121" s="4">
        <v>1</v>
      </c>
      <c r="F121" s="4">
        <f>Bilanca!G129</f>
        <v>120</v>
      </c>
      <c r="G121" s="4">
        <f>IF(Bilanca!H129=0,"",Bilanca!H129)</f>
      </c>
      <c r="H121" s="26">
        <f t="shared" si="4"/>
        <v>53557.2</v>
      </c>
      <c r="I121" s="27">
        <f t="shared" si="5"/>
        <v>0</v>
      </c>
      <c r="J121" s="27">
        <f>Bilanca!I129</f>
        <v>3661</v>
      </c>
      <c r="K121" s="27">
        <f>Bilanca!J129</f>
        <v>20485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339.47999999999996</v>
      </c>
      <c r="I124" s="27">
        <f t="shared" si="5"/>
        <v>0</v>
      </c>
      <c r="J124" s="27">
        <f>Bilanca!I132</f>
        <v>0</v>
      </c>
      <c r="K124" s="27">
        <f>Bilanca!J132</f>
        <v>138</v>
      </c>
    </row>
    <row r="125" spans="4:11" ht="12.75">
      <c r="D125" s="4" t="s">
        <v>554</v>
      </c>
      <c r="E125" s="4">
        <v>1</v>
      </c>
      <c r="F125" s="4">
        <f>Bilanca!G133</f>
        <v>124</v>
      </c>
      <c r="G125" s="4">
        <f>IF(Bilanca!H133=0,"",Bilanca!H133)</f>
      </c>
      <c r="H125" s="26">
        <f t="shared" si="4"/>
        <v>4348007.92</v>
      </c>
      <c r="I125" s="27">
        <f t="shared" si="5"/>
        <v>0</v>
      </c>
      <c r="J125" s="27">
        <f>Bilanca!I133</f>
        <v>142640</v>
      </c>
      <c r="K125" s="27">
        <f>Bilanca!J133</f>
        <v>1681909</v>
      </c>
    </row>
    <row r="126" spans="4:11" ht="12.75">
      <c r="D126" s="4" t="s">
        <v>554</v>
      </c>
      <c r="E126" s="4">
        <v>1</v>
      </c>
      <c r="F126" s="4">
        <f>Bilanca!G134</f>
        <v>125</v>
      </c>
      <c r="G126" s="4">
        <f>IF(Bilanca!H134=0,"",Bilanca!H134)</f>
      </c>
      <c r="H126" s="26">
        <f t="shared" si="4"/>
        <v>6445906.25</v>
      </c>
      <c r="I126" s="27">
        <f t="shared" si="5"/>
        <v>0</v>
      </c>
      <c r="J126" s="27">
        <f>Bilanca!I134</f>
        <v>797457</v>
      </c>
      <c r="K126" s="27">
        <f>Bilanca!J134</f>
        <v>2179634</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3672039.9</v>
      </c>
      <c r="I128" s="4">
        <f t="shared" si="5"/>
        <v>0</v>
      </c>
      <c r="J128" s="27">
        <f>RDG!I8</f>
        <v>699140</v>
      </c>
      <c r="K128" s="27">
        <f>RDG!J8</f>
        <v>1096115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1055777.28</v>
      </c>
      <c r="I130" s="4">
        <f aca="true" t="shared" si="7" ref="I130:I192">ABS(ROUND(J130,0)-J130)+ABS(ROUND(K130,0)-K130)</f>
        <v>0</v>
      </c>
      <c r="J130" s="27">
        <f>RDG!I10</f>
        <v>383036</v>
      </c>
      <c r="K130" s="27">
        <f>RDG!J10</f>
        <v>217698</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2736278.1599999997</v>
      </c>
      <c r="I133" s="4">
        <f t="shared" si="7"/>
        <v>0</v>
      </c>
      <c r="J133" s="27">
        <f>RDG!I13</f>
        <v>316104</v>
      </c>
      <c r="K133" s="27">
        <f>RDG!J13</f>
        <v>878417</v>
      </c>
    </row>
    <row r="134" spans="4:11" ht="12.75">
      <c r="D134" s="4" t="s">
        <v>794</v>
      </c>
      <c r="E134" s="4">
        <v>2</v>
      </c>
      <c r="F134" s="4">
        <f>RDG!G14</f>
        <v>133</v>
      </c>
      <c r="G134" s="4">
        <f>IF(RDG!H14=0,"",RDG!H14)</f>
      </c>
      <c r="H134" s="26">
        <f t="shared" si="6"/>
        <v>3691456.23</v>
      </c>
      <c r="I134" s="4">
        <f t="shared" si="7"/>
        <v>0</v>
      </c>
      <c r="J134" s="27">
        <f>RDG!I14</f>
        <v>652495</v>
      </c>
      <c r="K134" s="27">
        <f>RDG!J14</f>
        <v>1061518</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1233779.85</v>
      </c>
      <c r="I136" s="4">
        <f t="shared" si="7"/>
        <v>0</v>
      </c>
      <c r="J136" s="27">
        <f>RDG!I16</f>
        <v>231993</v>
      </c>
      <c r="K136" s="27">
        <f>RDG!J16</f>
        <v>340959</v>
      </c>
    </row>
    <row r="137" spans="4:11" ht="12.75">
      <c r="D137" s="4" t="s">
        <v>794</v>
      </c>
      <c r="E137" s="4">
        <v>2</v>
      </c>
      <c r="F137" s="4">
        <f>RDG!G17</f>
        <v>136</v>
      </c>
      <c r="G137" s="4">
        <f>IF(RDG!H17=0,"",RDG!H17)</f>
      </c>
      <c r="H137" s="26">
        <f t="shared" si="6"/>
        <v>164421.28</v>
      </c>
      <c r="I137" s="4">
        <f t="shared" si="7"/>
        <v>0</v>
      </c>
      <c r="J137" s="27">
        <f>RDG!I17</f>
        <v>40374</v>
      </c>
      <c r="K137" s="27">
        <f>RDG!J17</f>
        <v>40262</v>
      </c>
    </row>
    <row r="138" spans="4:11" ht="12.75">
      <c r="D138" s="4" t="s">
        <v>794</v>
      </c>
      <c r="E138" s="4">
        <v>2</v>
      </c>
      <c r="F138" s="4">
        <f>RDG!G18</f>
        <v>137</v>
      </c>
      <c r="G138" s="4">
        <f>IF(RDG!H18=0,"",RDG!H18)</f>
      </c>
      <c r="H138" s="26">
        <f t="shared" si="6"/>
        <v>29281.01</v>
      </c>
      <c r="I138" s="4">
        <f t="shared" si="7"/>
        <v>0</v>
      </c>
      <c r="J138" s="27">
        <f>RDG!I18</f>
        <v>5333</v>
      </c>
      <c r="K138" s="27">
        <f>RDG!J18</f>
        <v>8020</v>
      </c>
    </row>
    <row r="139" spans="4:11" ht="12.75">
      <c r="D139" s="4" t="s">
        <v>794</v>
      </c>
      <c r="E139" s="4">
        <v>2</v>
      </c>
      <c r="F139" s="4">
        <f>RDG!G19</f>
        <v>138</v>
      </c>
      <c r="G139" s="4">
        <f>IF(RDG!H19=0,"",RDG!H19)</f>
      </c>
      <c r="H139" s="26">
        <f t="shared" si="6"/>
        <v>1064863.2</v>
      </c>
      <c r="I139" s="4">
        <f t="shared" si="7"/>
        <v>0</v>
      </c>
      <c r="J139" s="27">
        <f>RDG!I19</f>
        <v>186286</v>
      </c>
      <c r="K139" s="27">
        <f>RDG!J19</f>
        <v>292677</v>
      </c>
    </row>
    <row r="140" spans="4:11" ht="12.75">
      <c r="D140" s="4" t="s">
        <v>794</v>
      </c>
      <c r="E140" s="4">
        <v>2</v>
      </c>
      <c r="F140" s="4">
        <f>RDG!G20</f>
        <v>139</v>
      </c>
      <c r="G140" s="4">
        <f>IF(RDG!H20=0,"",RDG!H20)</f>
      </c>
      <c r="H140" s="26">
        <f t="shared" si="6"/>
        <v>1767893.74</v>
      </c>
      <c r="I140" s="4">
        <f t="shared" si="7"/>
        <v>0</v>
      </c>
      <c r="J140" s="27">
        <f>RDG!I20</f>
        <v>265820</v>
      </c>
      <c r="K140" s="27">
        <f>RDG!J20</f>
        <v>503023</v>
      </c>
    </row>
    <row r="141" spans="4:11" ht="12.75">
      <c r="D141" s="4" t="s">
        <v>794</v>
      </c>
      <c r="E141" s="4">
        <v>2</v>
      </c>
      <c r="F141" s="4">
        <f>RDG!G21</f>
        <v>140</v>
      </c>
      <c r="G141" s="4">
        <f>IF(RDG!H21=0,"",RDG!H21)</f>
      </c>
      <c r="H141" s="26">
        <f t="shared" si="6"/>
        <v>1125699.4000000001</v>
      </c>
      <c r="I141" s="4">
        <f t="shared" si="7"/>
        <v>0</v>
      </c>
      <c r="J141" s="27">
        <f>RDG!I21</f>
        <v>173533</v>
      </c>
      <c r="K141" s="27">
        <f>RDG!J21</f>
        <v>315269</v>
      </c>
    </row>
    <row r="142" spans="4:11" ht="12.75">
      <c r="D142" s="4" t="s">
        <v>794</v>
      </c>
      <c r="E142" s="4">
        <v>2</v>
      </c>
      <c r="F142" s="4">
        <f>RDG!G22</f>
        <v>141</v>
      </c>
      <c r="G142" s="4">
        <f>IF(RDG!H22=0,"",RDG!H22)</f>
      </c>
      <c r="H142" s="26">
        <f t="shared" si="6"/>
        <v>405599.18999999994</v>
      </c>
      <c r="I142" s="4">
        <f t="shared" si="7"/>
        <v>0</v>
      </c>
      <c r="J142" s="27">
        <f>RDG!I22</f>
        <v>54639</v>
      </c>
      <c r="K142" s="27">
        <f>RDG!J22</f>
        <v>116510</v>
      </c>
    </row>
    <row r="143" spans="4:11" ht="12.75">
      <c r="D143" s="4" t="s">
        <v>794</v>
      </c>
      <c r="E143" s="4">
        <v>2</v>
      </c>
      <c r="F143" s="4">
        <f>RDG!G23</f>
        <v>142</v>
      </c>
      <c r="G143" s="4">
        <f>IF(RDG!H23=0,"",RDG!H23)</f>
      </c>
      <c r="H143" s="26">
        <f t="shared" si="6"/>
        <v>255793.12000000002</v>
      </c>
      <c r="I143" s="4">
        <f t="shared" si="7"/>
        <v>0</v>
      </c>
      <c r="J143" s="27">
        <f>RDG!I23</f>
        <v>37648</v>
      </c>
      <c r="K143" s="27">
        <f>RDG!J23</f>
        <v>71244</v>
      </c>
    </row>
    <row r="144" spans="4:11" ht="12.75">
      <c r="D144" s="4" t="s">
        <v>794</v>
      </c>
      <c r="E144" s="4">
        <v>2</v>
      </c>
      <c r="F144" s="4">
        <f>RDG!G24</f>
        <v>143</v>
      </c>
      <c r="G144" s="4">
        <f>IF(RDG!H24=0,"",RDG!H24)</f>
      </c>
      <c r="H144" s="26">
        <f t="shared" si="6"/>
        <v>44076.89</v>
      </c>
      <c r="I144" s="4">
        <f t="shared" si="7"/>
        <v>0</v>
      </c>
      <c r="J144" s="27">
        <f>RDG!I24</f>
        <v>12471</v>
      </c>
      <c r="K144" s="27">
        <f>RDG!J24</f>
        <v>9176</v>
      </c>
    </row>
    <row r="145" spans="4:11" ht="12.75">
      <c r="D145" s="4" t="s">
        <v>794</v>
      </c>
      <c r="E145" s="4">
        <v>2</v>
      </c>
      <c r="F145" s="4">
        <f>RDG!G25</f>
        <v>144</v>
      </c>
      <c r="G145" s="4">
        <f>IF(RDG!H25=0,"",RDG!H25)</f>
      </c>
      <c r="H145" s="26">
        <f t="shared" si="6"/>
        <v>787479.84</v>
      </c>
      <c r="I145" s="4">
        <f t="shared" si="7"/>
        <v>0</v>
      </c>
      <c r="J145" s="27">
        <f>RDG!I25</f>
        <v>132091</v>
      </c>
      <c r="K145" s="27">
        <f>RDG!J25</f>
        <v>207385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18708.5</v>
      </c>
      <c r="I156" s="4">
        <f t="shared" si="7"/>
        <v>0</v>
      </c>
      <c r="J156" s="27">
        <f>RDG!I36</f>
        <v>10120</v>
      </c>
      <c r="K156" s="27">
        <f>RDG!J36</f>
        <v>975</v>
      </c>
    </row>
    <row r="157" spans="4:11" ht="12.75">
      <c r="D157" s="4" t="s">
        <v>794</v>
      </c>
      <c r="E157" s="4">
        <v>2</v>
      </c>
      <c r="F157" s="4">
        <f>RDG!G37</f>
        <v>156</v>
      </c>
      <c r="G157" s="4">
        <f>IF(RDG!H37=0,"",RDG!H37)</f>
      </c>
      <c r="H157" s="26">
        <f t="shared" si="6"/>
        <v>0</v>
      </c>
      <c r="I157" s="4">
        <f t="shared" si="7"/>
        <v>0</v>
      </c>
      <c r="J157" s="27">
        <f>RDG!I37</f>
        <v>0</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66644.69</v>
      </c>
      <c r="I168" s="4">
        <f t="shared" si="7"/>
        <v>0</v>
      </c>
      <c r="J168" s="27">
        <f>RDG!I48</f>
        <v>10949</v>
      </c>
      <c r="K168" s="27">
        <f>RDG!J48</f>
        <v>14479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36823.7</v>
      </c>
      <c r="I171" s="4">
        <f t="shared" si="7"/>
        <v>0</v>
      </c>
      <c r="J171" s="27">
        <f>RDG!I51</f>
        <v>10079</v>
      </c>
      <c r="K171" s="27">
        <f>RDG!J51</f>
        <v>5791</v>
      </c>
    </row>
    <row r="172" spans="4:11" ht="12.75">
      <c r="D172" s="4" t="s">
        <v>794</v>
      </c>
      <c r="E172" s="4">
        <v>2</v>
      </c>
      <c r="F172" s="4">
        <f>RDG!G52</f>
        <v>171</v>
      </c>
      <c r="G172" s="4">
        <f>IF(RDG!H52=0,"",RDG!H52)</f>
      </c>
      <c r="H172" s="26">
        <f t="shared" si="6"/>
        <v>31200.66</v>
      </c>
      <c r="I172" s="4">
        <f t="shared" si="7"/>
        <v>0</v>
      </c>
      <c r="J172" s="27">
        <f>RDG!I52</f>
        <v>870</v>
      </c>
      <c r="K172" s="27">
        <f>RDG!J52</f>
        <v>8688</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5175552.3</v>
      </c>
      <c r="I180" s="4">
        <f t="shared" si="7"/>
        <v>0</v>
      </c>
      <c r="J180" s="27">
        <f>RDG!I60</f>
        <v>699140</v>
      </c>
      <c r="K180" s="27">
        <f>RDG!J60</f>
        <v>1096115</v>
      </c>
    </row>
    <row r="181" spans="4:11" ht="12.75">
      <c r="D181" s="4" t="s">
        <v>794</v>
      </c>
      <c r="E181" s="4">
        <v>2</v>
      </c>
      <c r="F181" s="4">
        <f>RDG!G61</f>
        <v>180</v>
      </c>
      <c r="G181" s="4">
        <f>IF(RDG!H61=0,"",RDG!H61)</f>
      </c>
      <c r="H181" s="26">
        <f t="shared" si="6"/>
        <v>5067788.399999999</v>
      </c>
      <c r="I181" s="4">
        <f t="shared" si="7"/>
        <v>0</v>
      </c>
      <c r="J181" s="27">
        <f>RDG!I61</f>
        <v>663444</v>
      </c>
      <c r="K181" s="27">
        <f>RDG!J61</f>
        <v>1075997</v>
      </c>
    </row>
    <row r="182" spans="4:11" ht="12.75">
      <c r="D182" s="4" t="s">
        <v>794</v>
      </c>
      <c r="E182" s="4">
        <v>2</v>
      </c>
      <c r="F182" s="4">
        <f>RDG!G62</f>
        <v>181</v>
      </c>
      <c r="G182" s="4">
        <f>IF(RDG!H62=0,"",RDG!H62)</f>
      </c>
      <c r="H182" s="26">
        <f t="shared" si="6"/>
        <v>137436.91999999998</v>
      </c>
      <c r="I182" s="4">
        <f t="shared" si="7"/>
        <v>0</v>
      </c>
      <c r="J182" s="27">
        <f>RDG!I62</f>
        <v>35696</v>
      </c>
      <c r="K182" s="27">
        <f>RDG!J62</f>
        <v>20118</v>
      </c>
    </row>
    <row r="183" spans="4:11" ht="12.75">
      <c r="D183" s="4" t="s">
        <v>794</v>
      </c>
      <c r="E183" s="4">
        <v>2</v>
      </c>
      <c r="F183" s="4">
        <f>RDG!G63</f>
        <v>182</v>
      </c>
      <c r="G183" s="4">
        <f>IF(RDG!H63=0,"",RDG!H63)</f>
      </c>
      <c r="H183" s="26">
        <f t="shared" si="6"/>
        <v>138196.24</v>
      </c>
      <c r="I183" s="4">
        <f t="shared" si="7"/>
        <v>0</v>
      </c>
      <c r="J183" s="27">
        <f>RDG!I63</f>
        <v>35696</v>
      </c>
      <c r="K183" s="27">
        <f>RDG!J63</f>
        <v>20118</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140474.2</v>
      </c>
      <c r="I186" s="4">
        <f t="shared" si="7"/>
        <v>0</v>
      </c>
      <c r="J186" s="27">
        <f>RDG!I66</f>
        <v>35696</v>
      </c>
      <c r="K186" s="27">
        <f>RDG!J66</f>
        <v>20118</v>
      </c>
    </row>
    <row r="187" spans="4:11" ht="12.75">
      <c r="D187" s="4" t="s">
        <v>794</v>
      </c>
      <c r="E187" s="4">
        <v>2</v>
      </c>
      <c r="F187" s="4">
        <f>RDG!G67</f>
        <v>186</v>
      </c>
      <c r="G187" s="4">
        <f>IF(RDG!H67=0,"",RDG!H67)</f>
      </c>
      <c r="H187" s="26">
        <f t="shared" si="6"/>
        <v>141233.52000000002</v>
      </c>
      <c r="I187" s="4">
        <f t="shared" si="7"/>
        <v>0</v>
      </c>
      <c r="J187" s="27">
        <f>RDG!I67</f>
        <v>35696</v>
      </c>
      <c r="K187" s="27">
        <f>RDG!J67</f>
        <v>20118</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1980605.44</v>
      </c>
      <c r="I243" s="4">
        <f t="shared" si="13"/>
        <v>0</v>
      </c>
      <c r="J243" s="27">
        <f>Dodatni!I26</f>
        <v>383036</v>
      </c>
      <c r="K243" s="27">
        <f>Dodatni!J26</f>
        <v>217698</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2062448.6400000001</v>
      </c>
      <c r="I253" s="4">
        <f t="shared" si="13"/>
        <v>0</v>
      </c>
      <c r="J253" s="27">
        <f>Dodatni!I37</f>
        <v>383036</v>
      </c>
      <c r="K253" s="27">
        <f>Dodatni!J37</f>
        <v>217698</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113173.52</v>
      </c>
      <c r="I263" s="4">
        <f t="shared" si="13"/>
        <v>0</v>
      </c>
      <c r="J263" s="27">
        <f>Dodatni!I50</f>
        <v>13684</v>
      </c>
      <c r="K263" s="27">
        <f>Dodatni!J50</f>
        <v>14756</v>
      </c>
    </row>
    <row r="264" spans="4:11" ht="12.75">
      <c r="D264" s="4" t="s">
        <v>555</v>
      </c>
      <c r="E264" s="4">
        <v>3</v>
      </c>
      <c r="F264" s="4">
        <f>Dodatni!H51</f>
        <v>263</v>
      </c>
      <c r="H264" s="26">
        <f t="shared" si="12"/>
        <v>41669.72</v>
      </c>
      <c r="I264" s="4">
        <f t="shared" si="13"/>
        <v>0</v>
      </c>
      <c r="J264" s="27">
        <f>Dodatni!I51</f>
        <v>5518</v>
      </c>
      <c r="K264" s="27">
        <f>Dodatni!J51</f>
        <v>5163</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90247.5</v>
      </c>
      <c r="I271" s="4">
        <f t="shared" si="13"/>
        <v>0</v>
      </c>
      <c r="J271" s="27">
        <f>Dodatni!I58</f>
        <v>12439</v>
      </c>
      <c r="K271" s="27">
        <f>Dodatni!J58</f>
        <v>10493</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35558.56</v>
      </c>
      <c r="I273" s="4">
        <f t="shared" si="13"/>
        <v>0</v>
      </c>
      <c r="J273" s="27">
        <f>Dodatni!I60</f>
        <v>4263</v>
      </c>
      <c r="K273" s="27">
        <f>Dodatni!J60</f>
        <v>4405</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507608.04</v>
      </c>
      <c r="I278" s="4">
        <f t="shared" si="13"/>
        <v>0</v>
      </c>
      <c r="J278" s="27">
        <f>Dodatni!I65</f>
        <v>63056</v>
      </c>
      <c r="K278" s="27">
        <f>Dodatni!J65</f>
        <v>60098</v>
      </c>
    </row>
    <row r="279" spans="4:11" ht="12.75">
      <c r="D279" s="4" t="s">
        <v>555</v>
      </c>
      <c r="E279" s="4">
        <v>3</v>
      </c>
      <c r="F279" s="4">
        <f>Dodatni!H66</f>
        <v>278</v>
      </c>
      <c r="H279" s="26">
        <f t="shared" si="12"/>
        <v>22240</v>
      </c>
      <c r="I279" s="4">
        <f t="shared" si="13"/>
        <v>0</v>
      </c>
      <c r="J279" s="27">
        <f>Dodatni!I66</f>
        <v>8000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5.94</v>
      </c>
      <c r="I298" s="4">
        <f t="shared" si="17"/>
        <v>0</v>
      </c>
      <c r="J298" s="27">
        <f>Dodatni!I88</f>
        <v>2</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2"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LOKALNA RAZVOJNA AGENCIJA PINS</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51311</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71847686816</v>
      </c>
      <c r="V4" s="206" t="s">
        <v>2737</v>
      </c>
      <c r="W4" s="224" t="str">
        <f>RefStr!F31</f>
        <v>SKRAD</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00187224</v>
      </c>
      <c r="V5" s="206" t="s">
        <v>2738</v>
      </c>
      <c r="W5" s="224" t="str">
        <f>RefStr!C33</f>
        <v>IVANA GORANA KOVAČIĆA 3</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040035439</v>
      </c>
      <c r="V6" s="206" t="s">
        <v>2968</v>
      </c>
      <c r="W6" s="224" t="str">
        <f>RefStr!L35</f>
        <v>051/820045</v>
      </c>
      <c r="X6" s="206" t="s">
        <v>2926</v>
      </c>
      <c r="Y6" s="224" t="str">
        <f>RefStr!C68</f>
        <v>ANJA PLEŠE</v>
      </c>
      <c r="Z6" s="206" t="s">
        <v>2952</v>
      </c>
      <c r="AA6" s="224">
        <f>RefStr!C46</f>
        <v>0</v>
      </c>
    </row>
    <row r="7" spans="1:27" ht="13.5" customHeight="1">
      <c r="A7" s="505"/>
      <c r="B7" s="506"/>
      <c r="C7" s="506"/>
      <c r="D7" s="506"/>
      <c r="E7" s="506"/>
      <c r="F7" s="506"/>
      <c r="G7" s="506"/>
      <c r="H7" s="506"/>
      <c r="I7" s="214" t="s">
        <v>211</v>
      </c>
      <c r="J7" s="216">
        <f>SUM(M12:M122)</f>
        <v>1</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PINS@RI.T-COM.HR</v>
      </c>
      <c r="X7" s="206" t="s">
        <v>2927</v>
      </c>
      <c r="Y7" s="224" t="str">
        <f>RefStr!C70</f>
        <v>051/810820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7022</v>
      </c>
      <c r="X8" s="206" t="s">
        <v>2928</v>
      </c>
      <c r="Y8" s="224" t="str">
        <f>TRIM(UPPER(RefStr!C72))</f>
        <v>ANJA@PINS-SKRAD.HR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2</v>
      </c>
      <c r="Q9" s="223">
        <f>RefStr!F58</f>
        <v>4</v>
      </c>
      <c r="R9" s="206" t="s">
        <v>914</v>
      </c>
      <c r="S9" s="224">
        <f>IF(RefStr!F4&lt;&gt;"",RefStr!F4,0)</f>
        <v>44926</v>
      </c>
      <c r="T9" s="206" t="s">
        <v>891</v>
      </c>
      <c r="U9" s="224">
        <f>RefStr!C39</f>
        <v>393</v>
      </c>
      <c r="V9" s="206" t="s">
        <v>2951</v>
      </c>
      <c r="W9" s="224" t="str">
        <f>RefStr!D42</f>
        <v>Savjetovanje u vezi s poslovanjem i os...</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4</v>
      </c>
      <c r="Q10" s="225">
        <f>RefStr!F56</f>
        <v>4</v>
      </c>
      <c r="R10" s="208" t="s">
        <v>917</v>
      </c>
      <c r="S10" s="225">
        <f>RefStr!C23</f>
        <v>1</v>
      </c>
      <c r="T10" s="208" t="s">
        <v>2973</v>
      </c>
      <c r="U10" s="225" t="str">
        <f>RefStr!D39</f>
        <v>Skrad</v>
      </c>
      <c r="V10" s="232"/>
      <c r="W10" s="233"/>
      <c r="X10" s="234" t="s">
        <v>2279</v>
      </c>
      <c r="Y10" s="235">
        <f>RefStr!F12</f>
        <v>2022</v>
      </c>
      <c r="Z10" s="208" t="s">
        <v>1771</v>
      </c>
      <c r="AA10" s="225" t="str">
        <f>RefStr!A75</f>
        <v>NATALIJA MAMULA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C:\Users\Anja\Documents\Računovodstvo\Završni račun\2022\FINA\[GFI-POD, Godišnji financijski izvještaj poduzetnika LRA PINS 2022.xls]RDG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row r="154" ht="9.75" hidden="1"/>
    <row r="155" ht="9.75" hidden="1"/>
    <row r="156" ht="9.75" hidden="1"/>
    <row r="157" ht="9.7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N70" sqref="N7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18722.4</v>
      </c>
    </row>
    <row r="13" spans="4:17" ht="9.75" customHeight="1">
      <c r="D13" s="152"/>
      <c r="E13" s="158"/>
      <c r="H13" s="23"/>
      <c r="I13" s="159"/>
      <c r="J13" s="159"/>
      <c r="K13" s="152"/>
      <c r="L13" s="152"/>
      <c r="M13" s="152"/>
      <c r="N13" s="152"/>
      <c r="P13" s="50" t="s">
        <v>1561</v>
      </c>
      <c r="Q13" s="51">
        <f>INT(VALUE(M27))/50</f>
        <v>800708.78</v>
      </c>
    </row>
    <row r="14" spans="1:17" ht="15">
      <c r="A14" s="377" t="s">
        <v>1312</v>
      </c>
      <c r="B14" s="377"/>
      <c r="C14" s="377"/>
      <c r="D14" s="160"/>
      <c r="E14" s="161"/>
      <c r="F14" s="375"/>
      <c r="G14" s="376"/>
      <c r="H14" s="376"/>
      <c r="I14" s="152"/>
      <c r="J14" s="367" t="s">
        <v>1978</v>
      </c>
      <c r="K14" s="368"/>
      <c r="L14" s="368"/>
      <c r="M14" s="368"/>
      <c r="N14" s="368"/>
      <c r="P14" s="50" t="s">
        <v>1316</v>
      </c>
      <c r="Q14" s="51">
        <f>INT(VALUE(C27))/100</f>
        <v>718476868.16</v>
      </c>
    </row>
    <row r="15" spans="1:17" ht="19.5" customHeight="1">
      <c r="A15" s="364">
        <f>Skriveni!B59</f>
        <v>776179718.7</v>
      </c>
      <c r="B15" s="365"/>
      <c r="C15" s="366"/>
      <c r="D15" s="56"/>
      <c r="E15" s="56"/>
      <c r="F15" s="56"/>
      <c r="G15" s="56"/>
      <c r="H15" s="56"/>
      <c r="I15" s="56"/>
      <c r="J15" s="56"/>
      <c r="K15" s="56"/>
      <c r="L15" s="56"/>
      <c r="M15" s="56"/>
      <c r="N15" s="56"/>
      <c r="P15" s="50" t="s">
        <v>887</v>
      </c>
      <c r="Q15" s="51">
        <f>LEN(Skriveni!B9)</f>
        <v>30</v>
      </c>
    </row>
    <row r="16" spans="4:17" ht="12.75" customHeight="1">
      <c r="D16" s="56"/>
      <c r="E16" s="56"/>
      <c r="F16" s="56"/>
      <c r="G16" s="56"/>
      <c r="H16" s="56"/>
      <c r="I16" s="56"/>
      <c r="P16" s="50" t="s">
        <v>888</v>
      </c>
      <c r="Q16" s="51">
        <f>INT(VALUE(C31))/100</f>
        <v>513.11</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5</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23</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393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7022</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51311</v>
      </c>
      <c r="D31" s="328" t="s">
        <v>929</v>
      </c>
      <c r="E31" s="329"/>
      <c r="F31" s="302" t="s">
        <v>2987</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393</v>
      </c>
      <c r="D39" s="278" t="str">
        <f>IF(C39="","Upišite šifru grada/općine",IF(ISNA(LOOKUP(C39,A177:A732,A177:A732)),"Šifra grada/općine ne postoji",IF(LOOKUP(C39,A177:A732,A177:A732)&lt;&gt;C39,"Šifra grada/općine ne postoji",LOOKUP(C39,A177:A732,B177:B732))))</f>
        <v>Skrad</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34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2034</v>
      </c>
      <c r="D42" s="320" t="str">
        <f>IF(C42="","Upišite šifru razreda glavne djelatnosti",IF(ISNA(LOOKUP(C42,A736:A1351,A736:A1351)),"Šifra NKD-a ne postoji",IF(LOOKUP(C42,A736:A1351,A736:A1351)&lt;&gt;C42,"Šifra NKD-a ne postoji",LOOKUP(C42,A736:A1351,B736:B1351))))</f>
        <v>Savjetovanje u vezi s poslovanjem i os...</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v>
      </c>
      <c r="D56" s="326" t="s">
        <v>2653</v>
      </c>
      <c r="E56" s="327"/>
      <c r="F56" s="40">
        <v>4</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2</v>
      </c>
      <c r="D58" s="314" t="s">
        <v>2653</v>
      </c>
      <c r="E58" s="314"/>
      <c r="F58" s="40">
        <v>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33" sqref="J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71847686816; LOKALNA RAZVOJNA AGENCIJA PINS</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64324</v>
      </c>
      <c r="J10" s="66">
        <f>J11+J18+J28+J39+J44</f>
        <v>56047</v>
      </c>
    </row>
    <row r="11" spans="1:10" ht="13.5" customHeight="1">
      <c r="A11" s="386" t="s">
        <v>904</v>
      </c>
      <c r="B11" s="386"/>
      <c r="C11" s="386"/>
      <c r="D11" s="386"/>
      <c r="E11" s="386"/>
      <c r="F11" s="386"/>
      <c r="G11" s="15">
        <v>3</v>
      </c>
      <c r="H11" s="16"/>
      <c r="I11" s="66">
        <f>SUM(I12:I17)</f>
        <v>7434</v>
      </c>
      <c r="J11" s="66">
        <f>SUM(J12:J17)</f>
        <v>8334</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7434</v>
      </c>
      <c r="J13" s="67">
        <v>8334</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56890</v>
      </c>
      <c r="J18" s="66">
        <f>SUM(J19:J27)</f>
        <v>47713</v>
      </c>
    </row>
    <row r="19" spans="1:10" ht="13.5" customHeight="1">
      <c r="A19" s="385" t="s">
        <v>733</v>
      </c>
      <c r="B19" s="385"/>
      <c r="C19" s="385"/>
      <c r="D19" s="385"/>
      <c r="E19" s="385"/>
      <c r="F19" s="385"/>
      <c r="G19" s="15">
        <v>11</v>
      </c>
      <c r="H19" s="16"/>
      <c r="I19" s="67">
        <v>22363</v>
      </c>
      <c r="J19" s="67">
        <v>22363</v>
      </c>
    </row>
    <row r="20" spans="1:10" ht="13.5" customHeight="1">
      <c r="A20" s="385" t="s">
        <v>796</v>
      </c>
      <c r="B20" s="385"/>
      <c r="C20" s="385"/>
      <c r="D20" s="385"/>
      <c r="E20" s="385"/>
      <c r="F20" s="385"/>
      <c r="G20" s="15">
        <v>12</v>
      </c>
      <c r="H20" s="16"/>
      <c r="I20" s="67">
        <v>14991</v>
      </c>
      <c r="J20" s="67">
        <v>13793</v>
      </c>
    </row>
    <row r="21" spans="1:10" ht="13.5" customHeight="1">
      <c r="A21" s="385" t="s">
        <v>734</v>
      </c>
      <c r="B21" s="385"/>
      <c r="C21" s="385"/>
      <c r="D21" s="385"/>
      <c r="E21" s="385"/>
      <c r="F21" s="385"/>
      <c r="G21" s="15">
        <v>13</v>
      </c>
      <c r="H21" s="16"/>
      <c r="I21" s="67">
        <v>19536</v>
      </c>
      <c r="J21" s="67">
        <v>11557</v>
      </c>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733134</v>
      </c>
      <c r="J45" s="66">
        <f>J46+J54+J61+J71</f>
        <v>2123587</v>
      </c>
    </row>
    <row r="46" spans="1:10" ht="13.5" customHeight="1">
      <c r="A46" s="386" t="s">
        <v>1264</v>
      </c>
      <c r="B46" s="386"/>
      <c r="C46" s="386"/>
      <c r="D46" s="386"/>
      <c r="E46" s="386"/>
      <c r="F46" s="386"/>
      <c r="G46" s="15">
        <v>38</v>
      </c>
      <c r="H46" s="16"/>
      <c r="I46" s="66">
        <f>SUM(I47:I53)</f>
        <v>3545</v>
      </c>
      <c r="J46" s="66">
        <f>SUM(J47:J53)</f>
        <v>3545</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v>3545</v>
      </c>
      <c r="J50" s="67">
        <v>3545</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189723</v>
      </c>
      <c r="J54" s="66">
        <f>SUM(J55:J60)</f>
        <v>538969</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60652</v>
      </c>
      <c r="J57" s="67">
        <v>59805</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123571</v>
      </c>
      <c r="J59" s="67">
        <v>472778</v>
      </c>
    </row>
    <row r="60" spans="1:10" ht="13.5" customHeight="1">
      <c r="A60" s="385" t="s">
        <v>1255</v>
      </c>
      <c r="B60" s="385"/>
      <c r="C60" s="385"/>
      <c r="D60" s="385"/>
      <c r="E60" s="385"/>
      <c r="F60" s="385"/>
      <c r="G60" s="15">
        <v>52</v>
      </c>
      <c r="H60" s="16"/>
      <c r="I60" s="67">
        <v>5500</v>
      </c>
      <c r="J60" s="67">
        <v>6386</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539866</v>
      </c>
      <c r="J71" s="67">
        <v>1581073</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797458</v>
      </c>
      <c r="J73" s="66">
        <f>J9+J10+J45+J72</f>
        <v>2179634</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411171</v>
      </c>
      <c r="J76" s="66">
        <f>J77+J78+J79+J85+J86+J92+J95+J98</f>
        <v>431290</v>
      </c>
      <c r="L76" s="2" t="s">
        <v>1209</v>
      </c>
    </row>
    <row r="77" spans="1:10" ht="13.5" customHeight="1">
      <c r="A77" s="386" t="s">
        <v>1857</v>
      </c>
      <c r="B77" s="386"/>
      <c r="C77" s="386"/>
      <c r="D77" s="386"/>
      <c r="E77" s="386"/>
      <c r="F77" s="386"/>
      <c r="G77" s="15">
        <v>68</v>
      </c>
      <c r="H77" s="16"/>
      <c r="I77" s="67">
        <v>26000</v>
      </c>
      <c r="J77" s="67">
        <v>26000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349475</v>
      </c>
      <c r="J79" s="66">
        <f>J80+J81-J82+J83+J84</f>
        <v>385172</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v>349475</v>
      </c>
      <c r="J83" s="67">
        <v>385172</v>
      </c>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0</v>
      </c>
      <c r="J92" s="66">
        <f>J93-J94</f>
        <v>0</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35696</v>
      </c>
      <c r="J95" s="66">
        <f>J96-J97</f>
        <v>20118</v>
      </c>
      <c r="L95" s="2" t="s">
        <v>1209</v>
      </c>
    </row>
    <row r="96" spans="1:10" ht="13.5" customHeight="1">
      <c r="A96" s="385" t="s">
        <v>1257</v>
      </c>
      <c r="B96" s="385"/>
      <c r="C96" s="385"/>
      <c r="D96" s="385"/>
      <c r="E96" s="385"/>
      <c r="F96" s="385"/>
      <c r="G96" s="15">
        <v>87</v>
      </c>
      <c r="H96" s="16"/>
      <c r="I96" s="67">
        <v>35696</v>
      </c>
      <c r="J96" s="67">
        <v>20118</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235425</v>
      </c>
      <c r="J106" s="66">
        <f>SUM(J107:J117)</f>
        <v>7757</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235425</v>
      </c>
      <c r="J112" s="67">
        <v>7757</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8221</v>
      </c>
      <c r="J118" s="66">
        <f>SUM(J119:J132)</f>
        <v>58678</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4560</v>
      </c>
      <c r="J126" s="67">
        <v>3402</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c r="J128" s="67">
        <v>34653</v>
      </c>
    </row>
    <row r="129" spans="1:10" ht="13.5" customHeight="1">
      <c r="A129" s="385" t="s">
        <v>2023</v>
      </c>
      <c r="B129" s="385"/>
      <c r="C129" s="385"/>
      <c r="D129" s="385"/>
      <c r="E129" s="385"/>
      <c r="F129" s="385"/>
      <c r="G129" s="15">
        <v>120</v>
      </c>
      <c r="H129" s="16"/>
      <c r="I129" s="67">
        <v>3661</v>
      </c>
      <c r="J129" s="67">
        <v>20485</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v>138</v>
      </c>
    </row>
    <row r="133" spans="1:10" ht="24.75" customHeight="1">
      <c r="A133" s="387" t="s">
        <v>593</v>
      </c>
      <c r="B133" s="387"/>
      <c r="C133" s="387"/>
      <c r="D133" s="387"/>
      <c r="E133" s="387"/>
      <c r="F133" s="387"/>
      <c r="G133" s="15">
        <v>124</v>
      </c>
      <c r="H133" s="16"/>
      <c r="I133" s="67">
        <v>142640</v>
      </c>
      <c r="J133" s="67">
        <v>1681909</v>
      </c>
    </row>
    <row r="134" spans="1:10" ht="13.5" customHeight="1">
      <c r="A134" s="387" t="s">
        <v>360</v>
      </c>
      <c r="B134" s="387"/>
      <c r="C134" s="387"/>
      <c r="D134" s="387"/>
      <c r="E134" s="387"/>
      <c r="F134" s="387"/>
      <c r="G134" s="15">
        <v>125</v>
      </c>
      <c r="H134" s="16"/>
      <c r="I134" s="66">
        <f>I76+I99+I106+I118+I133</f>
        <v>797457</v>
      </c>
      <c r="J134" s="66">
        <f>J76+J99+J106+J118+J133</f>
        <v>2179634</v>
      </c>
    </row>
    <row r="135" spans="1:10" ht="13.5" customHeight="1">
      <c r="A135" s="388" t="s">
        <v>1512</v>
      </c>
      <c r="B135" s="388"/>
      <c r="C135" s="388"/>
      <c r="D135" s="388"/>
      <c r="E135" s="388"/>
      <c r="F135" s="388"/>
      <c r="G135" s="17">
        <v>126</v>
      </c>
      <c r="H135" s="18"/>
      <c r="I135" s="68"/>
      <c r="J135" s="68"/>
    </row>
    <row r="136" ht="4.5" customHeight="1"/>
    <row r="137" ht="11.25"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26" sqref="J2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71847686816; LOKALNA RAZVOJNA AGENCIJA PINS</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699140</v>
      </c>
      <c r="J8" s="80">
        <f>SUM(J9:J13)</f>
        <v>1096115</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383036</v>
      </c>
      <c r="J10" s="67">
        <v>217698</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316104</v>
      </c>
      <c r="J13" s="67">
        <v>878417</v>
      </c>
    </row>
    <row r="14" spans="1:10" s="2" customFormat="1" ht="14.25" customHeight="1">
      <c r="A14" s="387" t="s">
        <v>2492</v>
      </c>
      <c r="B14" s="387"/>
      <c r="C14" s="387"/>
      <c r="D14" s="387"/>
      <c r="E14" s="387"/>
      <c r="F14" s="387"/>
      <c r="G14" s="15">
        <v>133</v>
      </c>
      <c r="H14" s="16"/>
      <c r="I14" s="66">
        <f>I15+I16+I20+I24+I25+I26+I29+I36</f>
        <v>652495</v>
      </c>
      <c r="J14" s="66">
        <f>J15+J16+J20+J24+J25+J26+J29+J36</f>
        <v>1061518</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231993</v>
      </c>
      <c r="J16" s="66">
        <f>SUM(J17:J19)</f>
        <v>340959</v>
      </c>
    </row>
    <row r="17" spans="1:10" s="2" customFormat="1" ht="14.25" customHeight="1">
      <c r="A17" s="414" t="s">
        <v>1273</v>
      </c>
      <c r="B17" s="414"/>
      <c r="C17" s="414"/>
      <c r="D17" s="414"/>
      <c r="E17" s="414"/>
      <c r="F17" s="414"/>
      <c r="G17" s="15">
        <v>136</v>
      </c>
      <c r="H17" s="16"/>
      <c r="I17" s="67">
        <v>40374</v>
      </c>
      <c r="J17" s="67">
        <v>40262</v>
      </c>
    </row>
    <row r="18" spans="1:10" s="2" customFormat="1" ht="14.25" customHeight="1">
      <c r="A18" s="414" t="s">
        <v>1274</v>
      </c>
      <c r="B18" s="414"/>
      <c r="C18" s="414"/>
      <c r="D18" s="414"/>
      <c r="E18" s="414"/>
      <c r="F18" s="414"/>
      <c r="G18" s="15">
        <v>137</v>
      </c>
      <c r="H18" s="16"/>
      <c r="I18" s="67">
        <v>5333</v>
      </c>
      <c r="J18" s="67">
        <v>8020</v>
      </c>
    </row>
    <row r="19" spans="1:10" s="2" customFormat="1" ht="14.25" customHeight="1">
      <c r="A19" s="414" t="s">
        <v>2959</v>
      </c>
      <c r="B19" s="414"/>
      <c r="C19" s="414"/>
      <c r="D19" s="414"/>
      <c r="E19" s="414"/>
      <c r="F19" s="414"/>
      <c r="G19" s="15">
        <v>138</v>
      </c>
      <c r="H19" s="16"/>
      <c r="I19" s="67">
        <v>186286</v>
      </c>
      <c r="J19" s="67">
        <v>292677</v>
      </c>
    </row>
    <row r="20" spans="1:10" s="2" customFormat="1" ht="14.25" customHeight="1">
      <c r="A20" s="385" t="s">
        <v>2494</v>
      </c>
      <c r="B20" s="385"/>
      <c r="C20" s="385"/>
      <c r="D20" s="385"/>
      <c r="E20" s="385"/>
      <c r="F20" s="385"/>
      <c r="G20" s="15">
        <v>139</v>
      </c>
      <c r="H20" s="16"/>
      <c r="I20" s="66">
        <f>SUM(I21:I23)</f>
        <v>265820</v>
      </c>
      <c r="J20" s="66">
        <f>SUM(J21:J23)</f>
        <v>503023</v>
      </c>
    </row>
    <row r="21" spans="1:10" s="2" customFormat="1" ht="14.25" customHeight="1">
      <c r="A21" s="414" t="s">
        <v>960</v>
      </c>
      <c r="B21" s="414"/>
      <c r="C21" s="414"/>
      <c r="D21" s="414"/>
      <c r="E21" s="414"/>
      <c r="F21" s="414"/>
      <c r="G21" s="15">
        <v>140</v>
      </c>
      <c r="H21" s="16"/>
      <c r="I21" s="67">
        <v>173533</v>
      </c>
      <c r="J21" s="67">
        <v>315269</v>
      </c>
    </row>
    <row r="22" spans="1:10" s="2" customFormat="1" ht="14.25" customHeight="1">
      <c r="A22" s="414" t="s">
        <v>1883</v>
      </c>
      <c r="B22" s="414"/>
      <c r="C22" s="414"/>
      <c r="D22" s="414"/>
      <c r="E22" s="414"/>
      <c r="F22" s="414"/>
      <c r="G22" s="15">
        <v>141</v>
      </c>
      <c r="H22" s="16"/>
      <c r="I22" s="67">
        <v>54639</v>
      </c>
      <c r="J22" s="67">
        <v>116510</v>
      </c>
    </row>
    <row r="23" spans="1:10" s="2" customFormat="1" ht="14.25" customHeight="1">
      <c r="A23" s="414" t="s">
        <v>1884</v>
      </c>
      <c r="B23" s="414"/>
      <c r="C23" s="414"/>
      <c r="D23" s="414"/>
      <c r="E23" s="414"/>
      <c r="F23" s="414"/>
      <c r="G23" s="15">
        <v>142</v>
      </c>
      <c r="H23" s="16"/>
      <c r="I23" s="67">
        <v>37648</v>
      </c>
      <c r="J23" s="67">
        <v>71244</v>
      </c>
    </row>
    <row r="24" spans="1:10" s="2" customFormat="1" ht="14.25" customHeight="1">
      <c r="A24" s="385" t="s">
        <v>1006</v>
      </c>
      <c r="B24" s="385"/>
      <c r="C24" s="385"/>
      <c r="D24" s="385"/>
      <c r="E24" s="385"/>
      <c r="F24" s="385"/>
      <c r="G24" s="15">
        <v>143</v>
      </c>
      <c r="H24" s="16"/>
      <c r="I24" s="67">
        <v>12471</v>
      </c>
      <c r="J24" s="67">
        <v>9176</v>
      </c>
    </row>
    <row r="25" spans="1:10" s="2" customFormat="1" ht="14.25" customHeight="1">
      <c r="A25" s="385" t="s">
        <v>1007</v>
      </c>
      <c r="B25" s="385"/>
      <c r="C25" s="385"/>
      <c r="D25" s="385"/>
      <c r="E25" s="385"/>
      <c r="F25" s="385"/>
      <c r="G25" s="15">
        <v>144</v>
      </c>
      <c r="H25" s="16"/>
      <c r="I25" s="67">
        <v>132091</v>
      </c>
      <c r="J25" s="67">
        <v>207385</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10120</v>
      </c>
      <c r="J36" s="67">
        <v>975</v>
      </c>
    </row>
    <row r="37" spans="1:10" s="2" customFormat="1" ht="14.25" customHeight="1">
      <c r="A37" s="387" t="s">
        <v>2497</v>
      </c>
      <c r="B37" s="387"/>
      <c r="C37" s="387"/>
      <c r="D37" s="387"/>
      <c r="E37" s="387"/>
      <c r="F37" s="387"/>
      <c r="G37" s="15">
        <v>156</v>
      </c>
      <c r="H37" s="16"/>
      <c r="I37" s="66">
        <f>SUM(I38:I47)</f>
        <v>0</v>
      </c>
      <c r="J37" s="66">
        <f>SUM(J38:J47)</f>
        <v>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c r="J44" s="67"/>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10949</v>
      </c>
      <c r="J48" s="66">
        <f>SUM(J49:J55)</f>
        <v>14479</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10079</v>
      </c>
      <c r="J51" s="67">
        <v>5791</v>
      </c>
    </row>
    <row r="52" spans="1:10" s="2" customFormat="1" ht="14.25" customHeight="1">
      <c r="A52" s="413" t="s">
        <v>1090</v>
      </c>
      <c r="B52" s="413"/>
      <c r="C52" s="413"/>
      <c r="D52" s="413"/>
      <c r="E52" s="413"/>
      <c r="F52" s="413"/>
      <c r="G52" s="15">
        <v>171</v>
      </c>
      <c r="H52" s="16"/>
      <c r="I52" s="67">
        <v>870</v>
      </c>
      <c r="J52" s="67">
        <v>8688</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699140</v>
      </c>
      <c r="J60" s="66">
        <f>J8+J37+J56+J57</f>
        <v>1096115</v>
      </c>
    </row>
    <row r="61" spans="1:10" s="2" customFormat="1" ht="14.25" customHeight="1">
      <c r="A61" s="387" t="s">
        <v>2500</v>
      </c>
      <c r="B61" s="387"/>
      <c r="C61" s="387"/>
      <c r="D61" s="387"/>
      <c r="E61" s="387"/>
      <c r="F61" s="387"/>
      <c r="G61" s="15">
        <v>180</v>
      </c>
      <c r="H61" s="16"/>
      <c r="I61" s="66">
        <f>I14+I48+I58+I59</f>
        <v>663444</v>
      </c>
      <c r="J61" s="66">
        <f>J14+J48+J58+J59</f>
        <v>1075997</v>
      </c>
    </row>
    <row r="62" spans="1:12" s="2" customFormat="1" ht="14.25" customHeight="1">
      <c r="A62" s="387" t="s">
        <v>2501</v>
      </c>
      <c r="B62" s="387"/>
      <c r="C62" s="387"/>
      <c r="D62" s="387"/>
      <c r="E62" s="387"/>
      <c r="F62" s="387"/>
      <c r="G62" s="15">
        <v>181</v>
      </c>
      <c r="H62" s="16"/>
      <c r="I62" s="66">
        <f>I60-I61</f>
        <v>35696</v>
      </c>
      <c r="J62" s="66">
        <f>J60-J61</f>
        <v>20118</v>
      </c>
      <c r="L62" s="2" t="s">
        <v>1209</v>
      </c>
    </row>
    <row r="63" spans="1:10" s="2" customFormat="1" ht="14.25" customHeight="1">
      <c r="A63" s="413" t="s">
        <v>2502</v>
      </c>
      <c r="B63" s="413"/>
      <c r="C63" s="413"/>
      <c r="D63" s="413"/>
      <c r="E63" s="413"/>
      <c r="F63" s="413"/>
      <c r="G63" s="15">
        <v>182</v>
      </c>
      <c r="H63" s="16"/>
      <c r="I63" s="66">
        <f>IF(I60&gt;I61,I60-I61,0)</f>
        <v>35696</v>
      </c>
      <c r="J63" s="66">
        <f>IF(J60&gt;J61,J60-J61,0)</f>
        <v>20118</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35696</v>
      </c>
      <c r="J66" s="66">
        <f>J62-J65</f>
        <v>20118</v>
      </c>
      <c r="L66" s="2" t="s">
        <v>1209</v>
      </c>
    </row>
    <row r="67" spans="1:10" s="2" customFormat="1" ht="14.25" customHeight="1">
      <c r="A67" s="413" t="s">
        <v>2505</v>
      </c>
      <c r="B67" s="413"/>
      <c r="C67" s="413"/>
      <c r="D67" s="413"/>
      <c r="E67" s="413"/>
      <c r="F67" s="413"/>
      <c r="G67" s="15">
        <v>186</v>
      </c>
      <c r="H67" s="16"/>
      <c r="I67" s="66">
        <f>IF(I66&gt;0,I66,0)</f>
        <v>35696</v>
      </c>
      <c r="J67" s="66">
        <f>IF(J66&gt;0,J66,0)</f>
        <v>20118</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J66" sqref="J6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71847686816; LOKALNA RAZVOJNA AGENCIJA PINS</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383036</v>
      </c>
      <c r="J26" s="73">
        <v>217698</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383036</v>
      </c>
      <c r="J37" s="90">
        <v>217698</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13684</v>
      </c>
      <c r="J50" s="73">
        <v>14756</v>
      </c>
    </row>
    <row r="51" spans="1:10" s="2" customFormat="1" ht="24.75" customHeight="1">
      <c r="A51" s="413" t="s">
        <v>2106</v>
      </c>
      <c r="B51" s="413"/>
      <c r="C51" s="413"/>
      <c r="D51" s="413"/>
      <c r="E51" s="413"/>
      <c r="F51" s="413"/>
      <c r="G51" s="426"/>
      <c r="H51" s="15">
        <v>263</v>
      </c>
      <c r="I51" s="73">
        <v>5518</v>
      </c>
      <c r="J51" s="73">
        <v>5163</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v>12439</v>
      </c>
      <c r="J58" s="73">
        <v>10493</v>
      </c>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4263</v>
      </c>
      <c r="J60" s="73">
        <v>4405</v>
      </c>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v>63056</v>
      </c>
      <c r="J65" s="73">
        <v>60098</v>
      </c>
    </row>
    <row r="66" spans="1:10" s="2" customFormat="1" ht="13.5" customHeight="1">
      <c r="A66" s="433" t="s">
        <v>2658</v>
      </c>
      <c r="B66" s="433"/>
      <c r="C66" s="433"/>
      <c r="D66" s="433"/>
      <c r="E66" s="433"/>
      <c r="F66" s="433"/>
      <c r="G66" s="434"/>
      <c r="H66" s="15">
        <v>278</v>
      </c>
      <c r="I66" s="73">
        <v>8000</v>
      </c>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2</v>
      </c>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71847686816; LOKALNA RAZVOJNA AGENCIJA PINS</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71847686816; LOKALNA RAZVOJNA AGENCIJA PINS</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1.25" hidden="1"/>
    <row r="57" ht="11.25" hidden="1"/>
    <row r="58" ht="11.25"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71847686816; LOKALNA RAZVOJNA AGENCIJA PINS</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Anja</cp:lastModifiedBy>
  <cp:lastPrinted>2023-04-19T10:08:27Z</cp:lastPrinted>
  <dcterms:created xsi:type="dcterms:W3CDTF">2008-10-17T11:51:54Z</dcterms:created>
  <dcterms:modified xsi:type="dcterms:W3CDTF">2023-04-19T10:09:36Z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